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0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1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3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ogan\Desktop\"/>
    </mc:Choice>
  </mc:AlternateContent>
  <bookViews>
    <workbookView xWindow="0" yWindow="0" windowWidth="28800" windowHeight="12885" tabRatio="898"/>
  </bookViews>
  <sheets>
    <sheet name="Planejamento Mês a Mês" sheetId="1" r:id="rId1"/>
    <sheet name="JANEIRO" sheetId="2" r:id="rId2"/>
    <sheet name="FEVEREIRO" sheetId="4" r:id="rId3"/>
    <sheet name="MARÇO" sheetId="5" r:id="rId4"/>
    <sheet name="ABRIL" sheetId="6" r:id="rId5"/>
    <sheet name="MAIO" sheetId="7" r:id="rId6"/>
    <sheet name="JUNHO" sheetId="8" r:id="rId7"/>
    <sheet name="JULHO" sheetId="9" r:id="rId8"/>
    <sheet name="AGOSTO" sheetId="10" r:id="rId9"/>
    <sheet name="SETEMBRO" sheetId="11" r:id="rId10"/>
    <sheet name="OUTUBRO" sheetId="12" r:id="rId11"/>
    <sheet name="NOVEMBRO" sheetId="13" r:id="rId12"/>
    <sheet name="DEZEMBRO" sheetId="14" r:id="rId13"/>
    <sheet name="CATEGORIAS" sheetId="3" r:id="rId14"/>
    <sheet name="INVESTIMENTOS" sheetId="15" r:id="rId15"/>
    <sheet name="SONHOS" sheetId="16" r:id="rId16"/>
    <sheet name="HISTORICO" sheetId="17" r:id="rId1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1" l="1"/>
  <c r="N12" i="1"/>
  <c r="M12" i="1"/>
  <c r="L12" i="1"/>
  <c r="K12" i="1"/>
  <c r="J12" i="1"/>
  <c r="I12" i="1"/>
  <c r="H12" i="1"/>
  <c r="G12" i="1"/>
  <c r="F12" i="1"/>
  <c r="E12" i="1"/>
  <c r="O11" i="1"/>
  <c r="N11" i="1"/>
  <c r="M11" i="1"/>
  <c r="L11" i="1"/>
  <c r="K11" i="1"/>
  <c r="J11" i="1"/>
  <c r="I11" i="1"/>
  <c r="H11" i="1"/>
  <c r="G11" i="1"/>
  <c r="F11" i="1"/>
  <c r="E11" i="1"/>
  <c r="F10" i="1"/>
  <c r="G10" i="1"/>
  <c r="O9" i="1"/>
  <c r="N9" i="1"/>
  <c r="M9" i="1"/>
  <c r="L9" i="1"/>
  <c r="K9" i="1"/>
  <c r="J9" i="1"/>
  <c r="I9" i="1"/>
  <c r="H9" i="1"/>
  <c r="G9" i="1"/>
  <c r="F9" i="1"/>
  <c r="O10" i="1"/>
  <c r="N10" i="1"/>
  <c r="M10" i="1"/>
  <c r="L10" i="1"/>
  <c r="K10" i="1"/>
  <c r="J10" i="1"/>
  <c r="I10" i="1"/>
  <c r="H10" i="1"/>
  <c r="E10" i="1"/>
  <c r="E9" i="1"/>
  <c r="O8" i="1"/>
  <c r="N8" i="1"/>
  <c r="M8" i="1"/>
  <c r="L8" i="1"/>
  <c r="K8" i="1"/>
  <c r="J8" i="1"/>
  <c r="I8" i="1"/>
  <c r="H8" i="1"/>
  <c r="G8" i="1"/>
  <c r="F8" i="1"/>
  <c r="E8" i="1"/>
  <c r="E7" i="1"/>
  <c r="O7" i="1"/>
  <c r="N7" i="1"/>
  <c r="M7" i="1"/>
  <c r="L7" i="1"/>
  <c r="K7" i="1"/>
  <c r="I7" i="1"/>
  <c r="H7" i="1"/>
  <c r="G7" i="1"/>
  <c r="F7" i="1"/>
  <c r="J7" i="1"/>
  <c r="T6" i="9"/>
  <c r="V6" i="9" s="1"/>
  <c r="W6" i="9" s="1"/>
  <c r="T7" i="9"/>
  <c r="V7" i="9" s="1"/>
  <c r="W7" i="9" s="1"/>
  <c r="T8" i="9"/>
  <c r="V8" i="9"/>
  <c r="W8" i="9" s="1"/>
  <c r="T9" i="9"/>
  <c r="V9" i="9" s="1"/>
  <c r="W9" i="9" s="1"/>
  <c r="T10" i="9"/>
  <c r="V10" i="9" s="1"/>
  <c r="W10" i="9" s="1"/>
  <c r="T11" i="9"/>
  <c r="V11" i="9" s="1"/>
  <c r="W11" i="9" s="1"/>
  <c r="T12" i="9"/>
  <c r="V12" i="9"/>
  <c r="W12" i="9" s="1"/>
  <c r="T13" i="9"/>
  <c r="V13" i="9"/>
  <c r="W13" i="9"/>
  <c r="T14" i="9"/>
  <c r="V14" i="9" s="1"/>
  <c r="W14" i="9" s="1"/>
  <c r="T15" i="9"/>
  <c r="V15" i="9" s="1"/>
  <c r="W15" i="9" s="1"/>
  <c r="T16" i="9"/>
  <c r="V16" i="9"/>
  <c r="W16" i="9" s="1"/>
  <c r="T17" i="9"/>
  <c r="V17" i="9" s="1"/>
  <c r="W17" i="9" s="1"/>
  <c r="T18" i="9"/>
  <c r="V18" i="9" s="1"/>
  <c r="W18" i="9" s="1"/>
  <c r="T19" i="9"/>
  <c r="V19" i="9" s="1"/>
  <c r="W19" i="9" s="1"/>
  <c r="T20" i="9"/>
  <c r="V20" i="9"/>
  <c r="W20" i="9" s="1"/>
  <c r="T6" i="5"/>
  <c r="V6" i="5" s="1"/>
  <c r="W6" i="5" s="1"/>
  <c r="T7" i="5"/>
  <c r="V7" i="5" s="1"/>
  <c r="W7" i="5" s="1"/>
  <c r="T8" i="5"/>
  <c r="V8" i="5"/>
  <c r="W8" i="5" s="1"/>
  <c r="T9" i="5"/>
  <c r="V9" i="5" s="1"/>
  <c r="W9" i="5" s="1"/>
  <c r="T10" i="5"/>
  <c r="V10" i="5" s="1"/>
  <c r="W10" i="5" s="1"/>
  <c r="T11" i="5"/>
  <c r="V11" i="5" s="1"/>
  <c r="W11" i="5" s="1"/>
  <c r="T12" i="5"/>
  <c r="V12" i="5"/>
  <c r="W12" i="5" s="1"/>
  <c r="T13" i="5"/>
  <c r="V13" i="5"/>
  <c r="W13" i="5"/>
  <c r="T14" i="5"/>
  <c r="V14" i="5" s="1"/>
  <c r="W14" i="5" s="1"/>
  <c r="T15" i="5"/>
  <c r="V15" i="5" s="1"/>
  <c r="W15" i="5" s="1"/>
  <c r="T16" i="5"/>
  <c r="V16" i="5"/>
  <c r="W16" i="5" s="1"/>
  <c r="T17" i="5"/>
  <c r="V17" i="5" s="1"/>
  <c r="W17" i="5" s="1"/>
  <c r="T18" i="5"/>
  <c r="V18" i="5" s="1"/>
  <c r="W18" i="5" s="1"/>
  <c r="T19" i="5"/>
  <c r="V19" i="5" s="1"/>
  <c r="W19" i="5" s="1"/>
  <c r="T20" i="5"/>
  <c r="V20" i="5"/>
  <c r="W20" i="5" s="1"/>
  <c r="T20" i="14"/>
  <c r="V20" i="14" s="1"/>
  <c r="W20" i="14" s="1"/>
  <c r="T19" i="14"/>
  <c r="V19" i="14" s="1"/>
  <c r="W19" i="14" s="1"/>
  <c r="T18" i="14"/>
  <c r="V18" i="14" s="1"/>
  <c r="W18" i="14" s="1"/>
  <c r="T17" i="14"/>
  <c r="V17" i="14" s="1"/>
  <c r="W17" i="14" s="1"/>
  <c r="T16" i="14"/>
  <c r="V16" i="14" s="1"/>
  <c r="W16" i="14" s="1"/>
  <c r="T15" i="14"/>
  <c r="V15" i="14" s="1"/>
  <c r="W15" i="14" s="1"/>
  <c r="T14" i="14"/>
  <c r="V14" i="14" s="1"/>
  <c r="W14" i="14" s="1"/>
  <c r="T13" i="14"/>
  <c r="V13" i="14" s="1"/>
  <c r="W13" i="14" s="1"/>
  <c r="T12" i="14"/>
  <c r="V12" i="14" s="1"/>
  <c r="W12" i="14" s="1"/>
  <c r="T11" i="14"/>
  <c r="V11" i="14" s="1"/>
  <c r="W11" i="14" s="1"/>
  <c r="T10" i="14"/>
  <c r="V10" i="14" s="1"/>
  <c r="W10" i="14" s="1"/>
  <c r="V9" i="14"/>
  <c r="W9" i="14" s="1"/>
  <c r="T9" i="14"/>
  <c r="T8" i="14"/>
  <c r="V8" i="14" s="1"/>
  <c r="W8" i="14" s="1"/>
  <c r="T7" i="14"/>
  <c r="V7" i="14" s="1"/>
  <c r="W7" i="14" s="1"/>
  <c r="T6" i="14"/>
  <c r="V6" i="14" s="1"/>
  <c r="W6" i="14" s="1"/>
  <c r="T20" i="13"/>
  <c r="V20" i="13" s="1"/>
  <c r="W20" i="13" s="1"/>
  <c r="T19" i="13"/>
  <c r="V19" i="13" s="1"/>
  <c r="W19" i="13" s="1"/>
  <c r="T18" i="13"/>
  <c r="V18" i="13" s="1"/>
  <c r="W18" i="13" s="1"/>
  <c r="T17" i="13"/>
  <c r="V17" i="13" s="1"/>
  <c r="W17" i="13" s="1"/>
  <c r="T16" i="13"/>
  <c r="V16" i="13" s="1"/>
  <c r="W16" i="13" s="1"/>
  <c r="T15" i="13"/>
  <c r="V15" i="13" s="1"/>
  <c r="W15" i="13" s="1"/>
  <c r="W14" i="13"/>
  <c r="V14" i="13"/>
  <c r="T14" i="13"/>
  <c r="T13" i="13"/>
  <c r="V13" i="13" s="1"/>
  <c r="W13" i="13" s="1"/>
  <c r="T12" i="13"/>
  <c r="V12" i="13" s="1"/>
  <c r="W12" i="13" s="1"/>
  <c r="T11" i="13"/>
  <c r="V11" i="13" s="1"/>
  <c r="W11" i="13" s="1"/>
  <c r="T10" i="13"/>
  <c r="V10" i="13" s="1"/>
  <c r="W10" i="13" s="1"/>
  <c r="V9" i="13"/>
  <c r="W9" i="13" s="1"/>
  <c r="T9" i="13"/>
  <c r="V8" i="13"/>
  <c r="W8" i="13" s="1"/>
  <c r="T8" i="13"/>
  <c r="T7" i="13"/>
  <c r="V7" i="13" s="1"/>
  <c r="W7" i="13" s="1"/>
  <c r="T6" i="13"/>
  <c r="V6" i="13" s="1"/>
  <c r="W6" i="13" s="1"/>
  <c r="T20" i="12"/>
  <c r="V20" i="12" s="1"/>
  <c r="W20" i="12" s="1"/>
  <c r="T19" i="12"/>
  <c r="V19" i="12" s="1"/>
  <c r="W19" i="12" s="1"/>
  <c r="T18" i="12"/>
  <c r="V18" i="12" s="1"/>
  <c r="W18" i="12" s="1"/>
  <c r="T17" i="12"/>
  <c r="V17" i="12" s="1"/>
  <c r="W17" i="12" s="1"/>
  <c r="T16" i="12"/>
  <c r="V16" i="12" s="1"/>
  <c r="W16" i="12" s="1"/>
  <c r="T15" i="12"/>
  <c r="V15" i="12" s="1"/>
  <c r="W15" i="12" s="1"/>
  <c r="T14" i="12"/>
  <c r="V14" i="12" s="1"/>
  <c r="W14" i="12" s="1"/>
  <c r="T13" i="12"/>
  <c r="V13" i="12" s="1"/>
  <c r="W13" i="12" s="1"/>
  <c r="T12" i="12"/>
  <c r="V12" i="12" s="1"/>
  <c r="W12" i="12" s="1"/>
  <c r="T11" i="12"/>
  <c r="V11" i="12" s="1"/>
  <c r="W11" i="12" s="1"/>
  <c r="T10" i="12"/>
  <c r="V10" i="12" s="1"/>
  <c r="W10" i="12" s="1"/>
  <c r="T9" i="12"/>
  <c r="V9" i="12" s="1"/>
  <c r="W9" i="12" s="1"/>
  <c r="T8" i="12"/>
  <c r="V8" i="12" s="1"/>
  <c r="W8" i="12" s="1"/>
  <c r="T7" i="12"/>
  <c r="V7" i="12" s="1"/>
  <c r="W7" i="12" s="1"/>
  <c r="T6" i="12"/>
  <c r="V6" i="12" s="1"/>
  <c r="W6" i="12" s="1"/>
  <c r="T20" i="11"/>
  <c r="V20" i="11" s="1"/>
  <c r="W20" i="11" s="1"/>
  <c r="T19" i="11"/>
  <c r="V19" i="11" s="1"/>
  <c r="W19" i="11" s="1"/>
  <c r="T18" i="11"/>
  <c r="V18" i="11" s="1"/>
  <c r="W18" i="11" s="1"/>
  <c r="T17" i="11"/>
  <c r="V17" i="11" s="1"/>
  <c r="W17" i="11" s="1"/>
  <c r="T16" i="11"/>
  <c r="V16" i="11" s="1"/>
  <c r="W16" i="11" s="1"/>
  <c r="T15" i="11"/>
  <c r="V15" i="11" s="1"/>
  <c r="W15" i="11" s="1"/>
  <c r="T14" i="11"/>
  <c r="V14" i="11" s="1"/>
  <c r="W14" i="11" s="1"/>
  <c r="T13" i="11"/>
  <c r="V13" i="11" s="1"/>
  <c r="W13" i="11" s="1"/>
  <c r="T12" i="11"/>
  <c r="V12" i="11" s="1"/>
  <c r="W12" i="11" s="1"/>
  <c r="T11" i="11"/>
  <c r="V11" i="11" s="1"/>
  <c r="W11" i="11" s="1"/>
  <c r="T10" i="11"/>
  <c r="V10" i="11" s="1"/>
  <c r="W10" i="11" s="1"/>
  <c r="T9" i="11"/>
  <c r="V9" i="11" s="1"/>
  <c r="W9" i="11" s="1"/>
  <c r="T8" i="11"/>
  <c r="V8" i="11" s="1"/>
  <c r="W8" i="11" s="1"/>
  <c r="T7" i="11"/>
  <c r="V7" i="11" s="1"/>
  <c r="W7" i="11" s="1"/>
  <c r="T6" i="11"/>
  <c r="V6" i="11" s="1"/>
  <c r="W6" i="11" s="1"/>
  <c r="T20" i="10"/>
  <c r="V20" i="10" s="1"/>
  <c r="W20" i="10" s="1"/>
  <c r="T19" i="10"/>
  <c r="V19" i="10" s="1"/>
  <c r="W19" i="10" s="1"/>
  <c r="T18" i="10"/>
  <c r="V18" i="10" s="1"/>
  <c r="W18" i="10" s="1"/>
  <c r="T17" i="10"/>
  <c r="V17" i="10" s="1"/>
  <c r="W17" i="10" s="1"/>
  <c r="T16" i="10"/>
  <c r="V16" i="10" s="1"/>
  <c r="W16" i="10" s="1"/>
  <c r="T15" i="10"/>
  <c r="V15" i="10" s="1"/>
  <c r="W15" i="10" s="1"/>
  <c r="T14" i="10"/>
  <c r="V14" i="10" s="1"/>
  <c r="W14" i="10" s="1"/>
  <c r="T13" i="10"/>
  <c r="V13" i="10" s="1"/>
  <c r="W13" i="10" s="1"/>
  <c r="T12" i="10"/>
  <c r="V12" i="10" s="1"/>
  <c r="W12" i="10" s="1"/>
  <c r="T11" i="10"/>
  <c r="V11" i="10" s="1"/>
  <c r="W11" i="10" s="1"/>
  <c r="T10" i="10"/>
  <c r="V10" i="10" s="1"/>
  <c r="W10" i="10" s="1"/>
  <c r="T9" i="10"/>
  <c r="V9" i="10" s="1"/>
  <c r="W9" i="10" s="1"/>
  <c r="T8" i="10"/>
  <c r="V8" i="10" s="1"/>
  <c r="W8" i="10" s="1"/>
  <c r="T7" i="10"/>
  <c r="V7" i="10" s="1"/>
  <c r="W7" i="10" s="1"/>
  <c r="T6" i="10"/>
  <c r="V6" i="10" s="1"/>
  <c r="W6" i="10" s="1"/>
  <c r="T20" i="8"/>
  <c r="V20" i="8" s="1"/>
  <c r="W20" i="8" s="1"/>
  <c r="T19" i="8"/>
  <c r="V19" i="8" s="1"/>
  <c r="W19" i="8" s="1"/>
  <c r="T18" i="8"/>
  <c r="V18" i="8" s="1"/>
  <c r="W18" i="8" s="1"/>
  <c r="T17" i="8"/>
  <c r="V17" i="8" s="1"/>
  <c r="W17" i="8" s="1"/>
  <c r="T16" i="8"/>
  <c r="V16" i="8" s="1"/>
  <c r="W16" i="8" s="1"/>
  <c r="V15" i="8"/>
  <c r="W15" i="8" s="1"/>
  <c r="T15" i="8"/>
  <c r="T14" i="8"/>
  <c r="V14" i="8" s="1"/>
  <c r="W14" i="8" s="1"/>
  <c r="T13" i="8"/>
  <c r="V13" i="8" s="1"/>
  <c r="W13" i="8" s="1"/>
  <c r="T12" i="8"/>
  <c r="V12" i="8" s="1"/>
  <c r="W12" i="8" s="1"/>
  <c r="T11" i="8"/>
  <c r="V11" i="8" s="1"/>
  <c r="W11" i="8" s="1"/>
  <c r="T10" i="8"/>
  <c r="V10" i="8" s="1"/>
  <c r="W10" i="8" s="1"/>
  <c r="T9" i="8"/>
  <c r="V9" i="8" s="1"/>
  <c r="W9" i="8" s="1"/>
  <c r="T8" i="8"/>
  <c r="V8" i="8" s="1"/>
  <c r="W8" i="8" s="1"/>
  <c r="T7" i="8"/>
  <c r="V7" i="8" s="1"/>
  <c r="W7" i="8" s="1"/>
  <c r="T6" i="8"/>
  <c r="V6" i="8" s="1"/>
  <c r="W6" i="8" s="1"/>
  <c r="T20" i="7"/>
  <c r="V20" i="7" s="1"/>
  <c r="W20" i="7" s="1"/>
  <c r="T19" i="7"/>
  <c r="V19" i="7" s="1"/>
  <c r="W19" i="7" s="1"/>
  <c r="T18" i="7"/>
  <c r="V18" i="7" s="1"/>
  <c r="W18" i="7" s="1"/>
  <c r="T17" i="7"/>
  <c r="V17" i="7" s="1"/>
  <c r="W17" i="7" s="1"/>
  <c r="V16" i="7"/>
  <c r="W16" i="7" s="1"/>
  <c r="T16" i="7"/>
  <c r="T15" i="7"/>
  <c r="V15" i="7" s="1"/>
  <c r="W15" i="7" s="1"/>
  <c r="T14" i="7"/>
  <c r="V14" i="7" s="1"/>
  <c r="W14" i="7" s="1"/>
  <c r="T13" i="7"/>
  <c r="V13" i="7" s="1"/>
  <c r="W13" i="7" s="1"/>
  <c r="T12" i="7"/>
  <c r="V12" i="7" s="1"/>
  <c r="W12" i="7" s="1"/>
  <c r="T11" i="7"/>
  <c r="V11" i="7" s="1"/>
  <c r="W11" i="7" s="1"/>
  <c r="T10" i="7"/>
  <c r="V10" i="7" s="1"/>
  <c r="W10" i="7" s="1"/>
  <c r="T9" i="7"/>
  <c r="V9" i="7" s="1"/>
  <c r="W9" i="7" s="1"/>
  <c r="V8" i="7"/>
  <c r="W8" i="7" s="1"/>
  <c r="T8" i="7"/>
  <c r="T7" i="7"/>
  <c r="V7" i="7" s="1"/>
  <c r="W7" i="7" s="1"/>
  <c r="T6" i="7"/>
  <c r="V6" i="7" s="1"/>
  <c r="W6" i="7" s="1"/>
  <c r="T20" i="6"/>
  <c r="V20" i="6" s="1"/>
  <c r="W20" i="6" s="1"/>
  <c r="T19" i="6"/>
  <c r="V19" i="6" s="1"/>
  <c r="W19" i="6" s="1"/>
  <c r="T18" i="6"/>
  <c r="V18" i="6" s="1"/>
  <c r="W18" i="6" s="1"/>
  <c r="T17" i="6"/>
  <c r="V17" i="6" s="1"/>
  <c r="W17" i="6" s="1"/>
  <c r="T16" i="6"/>
  <c r="V16" i="6" s="1"/>
  <c r="W16" i="6" s="1"/>
  <c r="V15" i="6"/>
  <c r="W15" i="6" s="1"/>
  <c r="T15" i="6"/>
  <c r="T14" i="6"/>
  <c r="V14" i="6" s="1"/>
  <c r="W14" i="6" s="1"/>
  <c r="T13" i="6"/>
  <c r="V13" i="6" s="1"/>
  <c r="W13" i="6" s="1"/>
  <c r="T12" i="6"/>
  <c r="V12" i="6" s="1"/>
  <c r="W12" i="6" s="1"/>
  <c r="T11" i="6"/>
  <c r="V11" i="6" s="1"/>
  <c r="W11" i="6" s="1"/>
  <c r="V10" i="6"/>
  <c r="W10" i="6" s="1"/>
  <c r="T10" i="6"/>
  <c r="T9" i="6"/>
  <c r="V9" i="6" s="1"/>
  <c r="W9" i="6" s="1"/>
  <c r="T8" i="6"/>
  <c r="V8" i="6" s="1"/>
  <c r="W8" i="6" s="1"/>
  <c r="T7" i="6"/>
  <c r="V7" i="6" s="1"/>
  <c r="W7" i="6" s="1"/>
  <c r="T6" i="6"/>
  <c r="V6" i="6" s="1"/>
  <c r="W6" i="6" s="1"/>
  <c r="T20" i="4"/>
  <c r="V20" i="4" s="1"/>
  <c r="W20" i="4" s="1"/>
  <c r="T19" i="4"/>
  <c r="V19" i="4" s="1"/>
  <c r="W19" i="4" s="1"/>
  <c r="T18" i="4"/>
  <c r="V18" i="4" s="1"/>
  <c r="W18" i="4" s="1"/>
  <c r="V17" i="4"/>
  <c r="W17" i="4" s="1"/>
  <c r="T17" i="4"/>
  <c r="V16" i="4"/>
  <c r="W16" i="4" s="1"/>
  <c r="T16" i="4"/>
  <c r="T15" i="4"/>
  <c r="V15" i="4" s="1"/>
  <c r="W15" i="4" s="1"/>
  <c r="T14" i="4"/>
  <c r="V14" i="4" s="1"/>
  <c r="W14" i="4" s="1"/>
  <c r="T13" i="4"/>
  <c r="V13" i="4" s="1"/>
  <c r="W13" i="4" s="1"/>
  <c r="T12" i="4"/>
  <c r="V12" i="4" s="1"/>
  <c r="W12" i="4" s="1"/>
  <c r="T11" i="4"/>
  <c r="V11" i="4" s="1"/>
  <c r="W11" i="4" s="1"/>
  <c r="T10" i="4"/>
  <c r="V10" i="4" s="1"/>
  <c r="W10" i="4" s="1"/>
  <c r="T9" i="4"/>
  <c r="V9" i="4" s="1"/>
  <c r="W9" i="4" s="1"/>
  <c r="T8" i="4"/>
  <c r="V8" i="4" s="1"/>
  <c r="W8" i="4" s="1"/>
  <c r="T7" i="4"/>
  <c r="V7" i="4" s="1"/>
  <c r="W7" i="4" s="1"/>
  <c r="T6" i="4"/>
  <c r="V6" i="4" s="1"/>
  <c r="W6" i="4" s="1"/>
  <c r="T20" i="2"/>
  <c r="T19" i="2"/>
  <c r="T18" i="2"/>
  <c r="T17" i="2"/>
  <c r="T16" i="2"/>
  <c r="T15" i="2"/>
  <c r="T14" i="2"/>
  <c r="T13" i="2"/>
  <c r="T12" i="2"/>
  <c r="T11" i="2"/>
  <c r="T10" i="2"/>
  <c r="T9" i="2"/>
  <c r="T7" i="2"/>
  <c r="T6" i="2"/>
  <c r="F34" i="15"/>
  <c r="G34" i="15"/>
  <c r="H34" i="15"/>
  <c r="I34" i="15"/>
  <c r="J34" i="15"/>
  <c r="K34" i="15"/>
  <c r="L34" i="15"/>
  <c r="M34" i="15"/>
  <c r="N34" i="15"/>
  <c r="O34" i="15"/>
  <c r="P34" i="15"/>
  <c r="Q34" i="15"/>
  <c r="R6" i="15" l="1"/>
  <c r="R7" i="15"/>
  <c r="R8" i="15"/>
  <c r="R9" i="15"/>
  <c r="R10" i="15"/>
  <c r="R11" i="15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5" i="15"/>
  <c r="D7" i="1"/>
  <c r="D8" i="1"/>
  <c r="D12" i="1"/>
  <c r="D11" i="1"/>
  <c r="D10" i="1"/>
  <c r="D9" i="1"/>
  <c r="O34" i="1"/>
  <c r="N34" i="1"/>
  <c r="M34" i="1"/>
  <c r="K34" i="1"/>
  <c r="J34" i="1"/>
  <c r="I34" i="1"/>
  <c r="O33" i="1"/>
  <c r="N33" i="1"/>
  <c r="M33" i="1"/>
  <c r="K33" i="1"/>
  <c r="J33" i="1"/>
  <c r="I33" i="1"/>
  <c r="L34" i="1"/>
  <c r="L33" i="1"/>
  <c r="H34" i="1"/>
  <c r="H33" i="1"/>
  <c r="G34" i="1"/>
  <c r="G33" i="1"/>
  <c r="F34" i="1"/>
  <c r="F33" i="1"/>
  <c r="E34" i="1"/>
  <c r="E33" i="1"/>
  <c r="D33" i="1"/>
  <c r="D34" i="1"/>
  <c r="O32" i="1"/>
  <c r="N32" i="1"/>
  <c r="M32" i="1"/>
  <c r="K32" i="1"/>
  <c r="J32" i="1"/>
  <c r="I32" i="1"/>
  <c r="L32" i="1"/>
  <c r="H32" i="1"/>
  <c r="G32" i="1"/>
  <c r="F32" i="1"/>
  <c r="E32" i="1"/>
  <c r="D32" i="1"/>
  <c r="R34" i="15" l="1"/>
  <c r="H4" i="16"/>
  <c r="I4" i="16" s="1"/>
  <c r="V20" i="2"/>
  <c r="W20" i="2" s="1"/>
  <c r="V19" i="2"/>
  <c r="W19" i="2" s="1"/>
  <c r="V18" i="2"/>
  <c r="W18" i="2" s="1"/>
  <c r="O29" i="1"/>
  <c r="O24" i="1"/>
  <c r="O21" i="1"/>
  <c r="N29" i="1"/>
  <c r="N27" i="1"/>
  <c r="N24" i="1"/>
  <c r="N21" i="1"/>
  <c r="M28" i="1"/>
  <c r="M27" i="1"/>
  <c r="M26" i="1"/>
  <c r="M38" i="1" s="1"/>
  <c r="M25" i="1"/>
  <c r="M21" i="1"/>
  <c r="M20" i="1"/>
  <c r="L31" i="1"/>
  <c r="L30" i="1"/>
  <c r="L29" i="1"/>
  <c r="L25" i="1"/>
  <c r="L24" i="1"/>
  <c r="L23" i="1"/>
  <c r="L22" i="1"/>
  <c r="L21" i="1"/>
  <c r="K29" i="1"/>
  <c r="K24" i="1"/>
  <c r="K21" i="1"/>
  <c r="K20" i="1"/>
  <c r="J30" i="1"/>
  <c r="J28" i="1"/>
  <c r="J27" i="1"/>
  <c r="J25" i="1"/>
  <c r="J24" i="1"/>
  <c r="J23" i="1"/>
  <c r="J22" i="1"/>
  <c r="J20" i="1"/>
  <c r="I30" i="1"/>
  <c r="I29" i="1"/>
  <c r="I26" i="1"/>
  <c r="I38" i="1" s="1"/>
  <c r="I24" i="1"/>
  <c r="I23" i="1"/>
  <c r="I22" i="1"/>
  <c r="I21" i="1"/>
  <c r="H30" i="1"/>
  <c r="H29" i="1"/>
  <c r="H28" i="1"/>
  <c r="H26" i="1"/>
  <c r="H38" i="1" s="1"/>
  <c r="H25" i="1"/>
  <c r="H24" i="1"/>
  <c r="H23" i="1"/>
  <c r="H22" i="1"/>
  <c r="H21" i="1"/>
  <c r="H20" i="1"/>
  <c r="G27" i="1"/>
  <c r="G26" i="1"/>
  <c r="G38" i="1" s="1"/>
  <c r="G24" i="1"/>
  <c r="G23" i="1"/>
  <c r="G20" i="1"/>
  <c r="F31" i="1"/>
  <c r="F29" i="1"/>
  <c r="F25" i="1"/>
  <c r="F24" i="1"/>
  <c r="F23" i="1"/>
  <c r="F21" i="1"/>
  <c r="F20" i="1"/>
  <c r="O22" i="1"/>
  <c r="O23" i="1"/>
  <c r="O25" i="1"/>
  <c r="O26" i="1"/>
  <c r="O38" i="1" s="1"/>
  <c r="O27" i="1"/>
  <c r="O28" i="1"/>
  <c r="O30" i="1"/>
  <c r="O31" i="1"/>
  <c r="O20" i="1"/>
  <c r="N22" i="1"/>
  <c r="N23" i="1"/>
  <c r="N25" i="1"/>
  <c r="N26" i="1"/>
  <c r="N38" i="1" s="1"/>
  <c r="N28" i="1"/>
  <c r="N30" i="1"/>
  <c r="N31" i="1"/>
  <c r="N20" i="1"/>
  <c r="M22" i="1"/>
  <c r="M23" i="1"/>
  <c r="M24" i="1"/>
  <c r="M29" i="1"/>
  <c r="M30" i="1"/>
  <c r="M31" i="1"/>
  <c r="L26" i="1"/>
  <c r="L38" i="1" s="1"/>
  <c r="L27" i="1"/>
  <c r="L28" i="1"/>
  <c r="L20" i="1"/>
  <c r="K22" i="1"/>
  <c r="K23" i="1"/>
  <c r="K25" i="1"/>
  <c r="K26" i="1"/>
  <c r="K38" i="1" s="1"/>
  <c r="K27" i="1"/>
  <c r="K28" i="1"/>
  <c r="K30" i="1"/>
  <c r="K31" i="1"/>
  <c r="J21" i="1"/>
  <c r="J26" i="1"/>
  <c r="J38" i="1" s="1"/>
  <c r="J29" i="1"/>
  <c r="J31" i="1"/>
  <c r="I25" i="1"/>
  <c r="I27" i="1"/>
  <c r="I28" i="1"/>
  <c r="I31" i="1"/>
  <c r="I20" i="1"/>
  <c r="H27" i="1"/>
  <c r="H31" i="1"/>
  <c r="G21" i="1"/>
  <c r="G22" i="1"/>
  <c r="G25" i="1"/>
  <c r="G28" i="1"/>
  <c r="G29" i="1"/>
  <c r="G30" i="1"/>
  <c r="G31" i="1"/>
  <c r="F22" i="1"/>
  <c r="F26" i="1"/>
  <c r="F38" i="1" s="1"/>
  <c r="F27" i="1"/>
  <c r="F28" i="1"/>
  <c r="F30" i="1"/>
  <c r="E31" i="1"/>
  <c r="E30" i="1"/>
  <c r="E29" i="1"/>
  <c r="E28" i="1"/>
  <c r="E27" i="1"/>
  <c r="E26" i="1"/>
  <c r="E38" i="1" s="1"/>
  <c r="E25" i="1"/>
  <c r="E24" i="1"/>
  <c r="E23" i="1"/>
  <c r="E22" i="1"/>
  <c r="E21" i="1"/>
  <c r="E20" i="1"/>
  <c r="V16" i="2" l="1"/>
  <c r="W16" i="2" s="1"/>
  <c r="V17" i="2"/>
  <c r="W17" i="2" s="1"/>
  <c r="V15" i="2"/>
  <c r="W15" i="2" s="1"/>
  <c r="O35" i="1"/>
  <c r="V14" i="2"/>
  <c r="W14" i="2" s="1"/>
  <c r="V13" i="2"/>
  <c r="W13" i="2" s="1"/>
  <c r="V12" i="2"/>
  <c r="W12" i="2" s="1"/>
  <c r="V10" i="2"/>
  <c r="W10" i="2" s="1"/>
  <c r="V11" i="2"/>
  <c r="W11" i="2" s="1"/>
  <c r="V9" i="2"/>
  <c r="W9" i="2" s="1"/>
  <c r="T8" i="2"/>
  <c r="V8" i="2" s="1"/>
  <c r="W8" i="2" s="1"/>
  <c r="V7" i="2"/>
  <c r="W7" i="2" s="1"/>
  <c r="V6" i="2"/>
  <c r="W6" i="2" s="1"/>
  <c r="E18" i="1"/>
  <c r="F18" i="1"/>
  <c r="G18" i="1"/>
  <c r="H18" i="1"/>
  <c r="I18" i="1"/>
  <c r="J18" i="1"/>
  <c r="K18" i="1"/>
  <c r="L18" i="1"/>
  <c r="M18" i="1"/>
  <c r="N18" i="1"/>
  <c r="O18" i="1"/>
  <c r="O37" i="1" l="1"/>
  <c r="D24" i="1"/>
  <c r="D26" i="1"/>
  <c r="D38" i="1" s="1"/>
  <c r="D27" i="1"/>
  <c r="D28" i="1"/>
  <c r="D20" i="1"/>
  <c r="D21" i="1"/>
  <c r="D22" i="1"/>
  <c r="D29" i="1"/>
  <c r="D23" i="1"/>
  <c r="D31" i="1"/>
  <c r="D25" i="1"/>
  <c r="D30" i="1"/>
  <c r="H35" i="1"/>
  <c r="H37" i="1" s="1"/>
  <c r="F35" i="1"/>
  <c r="F37" i="1" s="1"/>
  <c r="N35" i="1"/>
  <c r="N37" i="1" s="1"/>
  <c r="M35" i="1"/>
  <c r="M37" i="1" s="1"/>
  <c r="L35" i="1"/>
  <c r="L37" i="1" s="1"/>
  <c r="I35" i="1"/>
  <c r="I37" i="1" s="1"/>
  <c r="K35" i="1"/>
  <c r="K37" i="1" s="1"/>
  <c r="J35" i="1"/>
  <c r="J37" i="1" s="1"/>
  <c r="G35" i="1"/>
  <c r="G37" i="1" s="1"/>
  <c r="D18" i="1"/>
  <c r="E35" i="1"/>
  <c r="E37" i="1" s="1"/>
  <c r="D35" i="1" l="1"/>
  <c r="D37" i="1" s="1"/>
</calcChain>
</file>

<file path=xl/sharedStrings.xml><?xml version="1.0" encoding="utf-8"?>
<sst xmlns="http://schemas.openxmlformats.org/spreadsheetml/2006/main" count="497" uniqueCount="102">
  <si>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</si>
  <si>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</si>
  <si>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</si>
  <si>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</si>
  <si>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</si>
  <si>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</si>
  <si>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</si>
  <si>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</si>
  <si>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</si>
  <si>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</si>
  <si>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</si>
  <si>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</si>
  <si>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Receita</t>
  </si>
  <si>
    <t>Salario</t>
  </si>
  <si>
    <t>Aluguel</t>
  </si>
  <si>
    <t>Outros</t>
  </si>
  <si>
    <t>Despesas</t>
  </si>
  <si>
    <t>PLANILHA ORÇAMENTO 2018 (PESSOAL)</t>
  </si>
  <si>
    <t>ALIMENTAÇÃO</t>
  </si>
  <si>
    <t>LAZER</t>
  </si>
  <si>
    <t>TRANSPORTE</t>
  </si>
  <si>
    <t>CASA</t>
  </si>
  <si>
    <t>TELEFONE/INTERNET</t>
  </si>
  <si>
    <t>OUTROS</t>
  </si>
  <si>
    <t>RECEITAS</t>
  </si>
  <si>
    <t>DESPESAS</t>
  </si>
  <si>
    <t>DESCRIÇÃO</t>
  </si>
  <si>
    <t>DATA</t>
  </si>
  <si>
    <t xml:space="preserve"> VALOR</t>
  </si>
  <si>
    <t>CATEGORIA</t>
  </si>
  <si>
    <t>Cuidados pessoais</t>
  </si>
  <si>
    <t>SALARIO</t>
  </si>
  <si>
    <t>ALUGUEL</t>
  </si>
  <si>
    <t>DIVDIAS RECEBIDAS</t>
  </si>
  <si>
    <t>INDENIZAÇÕES</t>
  </si>
  <si>
    <t>INVESTIMENTOS(RETORNO)</t>
  </si>
  <si>
    <t>INVESTIMENTOS</t>
  </si>
  <si>
    <t>EDUCAÇÃO</t>
  </si>
  <si>
    <t>PRESENTES</t>
  </si>
  <si>
    <t>LUZ</t>
  </si>
  <si>
    <t>VENDAS VA</t>
  </si>
  <si>
    <t>Total De Despesas</t>
  </si>
  <si>
    <t>JANEIRO</t>
  </si>
  <si>
    <t>Investimentos renda fixa</t>
  </si>
  <si>
    <t>Descrição investimento</t>
  </si>
  <si>
    <t>POUPANÇA</t>
  </si>
  <si>
    <t>VALOR</t>
  </si>
  <si>
    <t>já POUPADO</t>
  </si>
  <si>
    <t>RESTANTE</t>
  </si>
  <si>
    <t>TAXA BANCARIA</t>
  </si>
  <si>
    <t>EMPRESTIMOS</t>
  </si>
  <si>
    <t>EM CONTA</t>
  </si>
  <si>
    <t>Em Conta</t>
  </si>
  <si>
    <t>Carteira</t>
  </si>
  <si>
    <t>TOTAL DISPONIVEL</t>
  </si>
  <si>
    <t>CARTÃO DE CREDITO</t>
  </si>
  <si>
    <t>CARTAO DE CREDITO</t>
  </si>
  <si>
    <t>DIZIMO</t>
  </si>
  <si>
    <t>CDB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</si>
  <si>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</si>
  <si>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</si>
  <si>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</si>
  <si>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</si>
  <si>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</si>
  <si>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</si>
  <si>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</si>
  <si>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</si>
  <si>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</si>
  <si>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</si>
  <si>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</si>
  <si>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</si>
  <si>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JULHO</t>
  </si>
  <si>
    <t>AGOSTO</t>
  </si>
  <si>
    <t>SETEMBRO</t>
  </si>
  <si>
    <t>OUTUBRO</t>
  </si>
  <si>
    <t>NOVEMBRO</t>
  </si>
  <si>
    <t>DEZEMBRO</t>
  </si>
  <si>
    <t>TOTAL  INVESTIDO</t>
  </si>
  <si>
    <t>Total de Receitas</t>
  </si>
  <si>
    <t>SONHO</t>
  </si>
  <si>
    <t>DESCRIÇÃO (QUAL É O SEU SONHO?)</t>
  </si>
  <si>
    <t>SALÃO DE BELEZA</t>
  </si>
  <si>
    <t>CUIDADOS PESSOAIS</t>
  </si>
  <si>
    <t>CARTEIRA</t>
  </si>
  <si>
    <t>TESOURO DIRETO</t>
  </si>
  <si>
    <t>CASA/MORADIA</t>
  </si>
  <si>
    <t>LIMITE(ORÇADO)</t>
  </si>
  <si>
    <t>STATUS E LIMITE ULTRAPASSADO</t>
  </si>
  <si>
    <t>PROJETOR</t>
  </si>
  <si>
    <t>FUNDOS IMOBILIARIOS</t>
  </si>
  <si>
    <t>TOTAL DE INVESTIMENTOS</t>
  </si>
  <si>
    <t>VENDAS</t>
  </si>
  <si>
    <t>SEGURANÇA</t>
  </si>
  <si>
    <t>SUPERMERCA</t>
  </si>
  <si>
    <t>LCI</t>
  </si>
  <si>
    <t>LCA</t>
  </si>
  <si>
    <t>PROJETROR FULL HD</t>
  </si>
  <si>
    <t>FEVEREIRO</t>
  </si>
  <si>
    <t>MARÇO</t>
  </si>
  <si>
    <t>ABRIL</t>
  </si>
  <si>
    <t>MAIO</t>
  </si>
  <si>
    <t>JUNHO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</si>
</sst>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* #,##0.00_-;\-&quot;R$&quot;* #,##0.00_-;_-&quot;R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0"/>
      <color rgb="FF666666"/>
      <name val="Arial"/>
      <family val="2"/>
    </font>
    <font>
      <sz val="14"/>
      <color theme="4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2" tint="-0.89999084444715716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2" borderId="0" xfId="0" applyFill="1"/>
    <xf numFmtId="0" fontId="0" fillId="3" borderId="0" xfId="0" applyFill="1"/>
    <xf numFmtId="0" fontId="3" fillId="0" borderId="0" xfId="0" applyFont="1"/>
    <xf numFmtId="0" fontId="0" fillId="4" borderId="0" xfId="0" applyFill="1"/>
    <xf numFmtId="44" fontId="0" fillId="0" borderId="0" xfId="1" applyFont="1"/>
    <xf numFmtId="0" fontId="3" fillId="3" borderId="0" xfId="0" applyFont="1" applyFill="1"/>
    <xf numFmtId="0" fontId="0" fillId="5" borderId="0" xfId="0" applyFill="1"/>
    <xf numFmtId="0" fontId="2" fillId="3" borderId="0" xfId="0" applyFont="1" applyFill="1"/>
    <xf numFmtId="14" fontId="0" fillId="0" borderId="0" xfId="0" applyNumberFormat="1"/>
    <xf numFmtId="44" fontId="0" fillId="5" borderId="0" xfId="1" applyFont="1" applyFill="1"/>
    <xf numFmtId="44" fontId="0" fillId="0" borderId="0" xfId="1" applyFont="1" applyAlignment="1">
      <alignment horizontal="center"/>
    </xf>
    <xf numFmtId="44" fontId="2" fillId="3" borderId="0" xfId="1" applyFont="1" applyFill="1"/>
    <xf numFmtId="0" fontId="6" fillId="6" borderId="0" xfId="0" applyFont="1" applyFill="1"/>
    <xf numFmtId="0" fontId="3" fillId="6" borderId="0" xfId="0" applyFont="1" applyFill="1"/>
    <xf numFmtId="44" fontId="0" fillId="0" borderId="0" xfId="0" applyNumberFormat="1"/>
    <xf numFmtId="44" fontId="8" fillId="0" borderId="0" xfId="1" applyFont="1" applyAlignment="1">
      <alignment horizontal="center"/>
    </xf>
    <xf numFmtId="44" fontId="7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44" fontId="9" fillId="0" borderId="0" xfId="1" applyFont="1" applyAlignment="1">
      <alignment horizontal="center"/>
    </xf>
    <xf numFmtId="0" fontId="9" fillId="0" borderId="0" xfId="0" applyFont="1"/>
    <xf numFmtId="0" fontId="0" fillId="8" borderId="0" xfId="0" applyFill="1"/>
    <xf numFmtId="14" fontId="0" fillId="2" borderId="0" xfId="0" applyNumberFormat="1" applyFill="1"/>
    <xf numFmtId="44" fontId="0" fillId="2" borderId="0" xfId="1" applyFont="1" applyFill="1"/>
    <xf numFmtId="0" fontId="10" fillId="9" borderId="0" xfId="0" applyFont="1" applyFill="1"/>
    <xf numFmtId="44" fontId="0" fillId="10" borderId="0" xfId="1" applyFont="1" applyFill="1"/>
    <xf numFmtId="0" fontId="0" fillId="0" borderId="0" xfId="0" applyAlignment="1">
      <alignment horizontal="center"/>
    </xf>
    <xf numFmtId="9" fontId="0" fillId="0" borderId="0" xfId="2" applyFont="1" applyAlignment="1">
      <alignment horizontal="center"/>
    </xf>
    <xf numFmtId="44" fontId="3" fillId="4" borderId="0" xfId="1" applyFont="1" applyFill="1"/>
    <xf numFmtId="44" fontId="11" fillId="6" borderId="0" xfId="1" applyFont="1" applyFill="1"/>
    <xf numFmtId="44" fontId="0" fillId="0" borderId="0" xfId="1" applyFont="1" applyAlignment="1">
      <alignment horizontal="left"/>
    </xf>
    <xf numFmtId="0" fontId="5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6" borderId="0" xfId="0" applyFill="1" applyAlignment="1">
      <alignment horizontal="center"/>
    </xf>
    <xf numFmtId="0" fontId="0" fillId="11" borderId="0" xfId="0" applyFill="1"/>
    <xf numFmtId="44" fontId="0" fillId="11" borderId="0" xfId="1" applyFont="1" applyFill="1"/>
  </cellXfs>
  <cellStyles count="3">
    <cellStyle name="Moeda" xfId="1" builtinId="4"/>
    <cellStyle name="Normal" xfId="0" builtinId="0"/>
    <cellStyle name="Porcentagem" xfId="2" builtinId="5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GASTOS POR CATEGORIA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4724315896156545"/>
          <c:y val="0.15076849436373646"/>
          <c:w val="0.49781621227982342"/>
          <c:h val="0.785308857669387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207-4D2E-B627-EF89B7F1634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207-4D2E-B627-EF89B7F1634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207-4D2E-B627-EF89B7F1634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207-4D2E-B627-EF89B7F1634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207-4D2E-B627-EF89B7F1634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207-4D2E-B627-EF89B7F1634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207-4D2E-B627-EF89B7F16345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207-4D2E-B627-EF89B7F16345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207-4D2E-B627-EF89B7F16345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F207-4D2E-B627-EF89B7F16345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F207-4D2E-B627-EF89B7F16345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F207-4D2E-B627-EF89B7F16345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JANEIRO!$S$6:$S$20</c:f>
              <c:strCache>
                <c:ptCount val="15"/>
                <c:pt idx="0">
                  <c:v>ALIMENTAÇÃO</c:v>
                </c:pt>
                <c:pt idx="1">
                  <c:v>LAZER</c:v>
                </c:pt>
                <c:pt idx="2">
                  <c:v>TRANSPORTE</c:v>
                </c:pt>
                <c:pt idx="3">
                  <c:v>EDUCAÇÃO</c:v>
                </c:pt>
                <c:pt idx="4">
                  <c:v>CASA</c:v>
                </c:pt>
                <c:pt idx="5">
                  <c:v>TELEFONE/INTERNET</c:v>
                </c:pt>
                <c:pt idx="6">
                  <c:v>INVESTIMENTOS</c:v>
                </c:pt>
                <c:pt idx="7">
                  <c:v>LUZ</c:v>
                </c:pt>
                <c:pt idx="8">
                  <c:v>PRESENTES</c:v>
                </c:pt>
                <c:pt idx="9">
                  <c:v>TAXA BANCARIA</c:v>
                </c:pt>
                <c:pt idx="10">
                  <c:v>CARTAO DE CREDITO</c:v>
                </c:pt>
                <c:pt idx="11">
                  <c:v>DIZIMO</c:v>
                </c:pt>
                <c:pt idx="12">
                  <c:v>SONHO</c:v>
                </c:pt>
                <c:pt idx="13">
                  <c:v>CUIDADOS PESSOAIS</c:v>
                </c:pt>
                <c:pt idx="14">
                  <c:v>OUTROS</c:v>
                </c:pt>
              </c:strCache>
            </c:strRef>
          </c:cat>
          <c:val>
            <c:numRef>
              <c:f>JANEIRO!$T$6:$T$20</c:f>
              <c:numCache>
                <c:formatCode>_("R$"* #,##0.00_);_("R$"* \(#,##0.00\);_("R$"* "-"??_);_(@_)</c:formatCode>
                <c:ptCount val="15"/>
                <c:pt idx="0">
                  <c:v>810</c:v>
                </c:pt>
                <c:pt idx="1">
                  <c:v>0</c:v>
                </c:pt>
                <c:pt idx="2">
                  <c:v>145</c:v>
                </c:pt>
                <c:pt idx="3">
                  <c:v>350</c:v>
                </c:pt>
                <c:pt idx="4">
                  <c:v>570</c:v>
                </c:pt>
                <c:pt idx="5">
                  <c:v>158</c:v>
                </c:pt>
                <c:pt idx="6">
                  <c:v>1600</c:v>
                </c:pt>
                <c:pt idx="7">
                  <c:v>90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800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B0-4418-9DBA-4B14916D68B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090813648293953"/>
          <c:y val="8.3585190149103705E-2"/>
          <c:w val="0.19561944500527173"/>
          <c:h val="0.863729906102162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GASTOS POR CATEGORIA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4724315896156545"/>
          <c:y val="0.15076849436373646"/>
          <c:w val="0.49781621227982342"/>
          <c:h val="0.785308857669387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53B-4D39-8728-FF04830C68C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53B-4D39-8728-FF04830C68C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53B-4D39-8728-FF04830C68CB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53B-4D39-8728-FF04830C68C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53B-4D39-8728-FF04830C68CB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53B-4D39-8728-FF04830C68CB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953B-4D39-8728-FF04830C68CB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953B-4D39-8728-FF04830C68CB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953B-4D39-8728-FF04830C68CB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953B-4D39-8728-FF04830C68CB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953B-4D39-8728-FF04830C68CB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953B-4D39-8728-FF04830C68C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JUNHO!$S$6:$S$17</c:f>
              <c:strCache>
                <c:ptCount val="12"/>
                <c:pt idx="0">
                  <c:v>ALIMENTAÇÃO</c:v>
                </c:pt>
                <c:pt idx="1">
                  <c:v>LAZER</c:v>
                </c:pt>
                <c:pt idx="2">
                  <c:v>TRANSPORTE</c:v>
                </c:pt>
                <c:pt idx="3">
                  <c:v>EDUCAÇÃO</c:v>
                </c:pt>
                <c:pt idx="4">
                  <c:v>CASA</c:v>
                </c:pt>
                <c:pt idx="5">
                  <c:v>TELEFONE/INTERNET</c:v>
                </c:pt>
                <c:pt idx="6">
                  <c:v>INVESTIMENTOS</c:v>
                </c:pt>
                <c:pt idx="7">
                  <c:v>LUZ</c:v>
                </c:pt>
                <c:pt idx="8">
                  <c:v>PRESENTES</c:v>
                </c:pt>
                <c:pt idx="9">
                  <c:v>TAXA BANCARIA</c:v>
                </c:pt>
                <c:pt idx="10">
                  <c:v>CARTAO DE CREDITO</c:v>
                </c:pt>
                <c:pt idx="11">
                  <c:v>DIZIMO</c:v>
                </c:pt>
              </c:strCache>
            </c:strRef>
          </c:cat>
          <c:val>
            <c:numRef>
              <c:f>JUNHO!$T$6:$T$17</c:f>
              <c:numCache>
                <c:formatCode>_("R$"* #,##0.00_);_("R$"* \(#,##0.00\);_("R$"*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953B-4D39-8728-FF04830C68C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090813648293953"/>
          <c:y val="8.3585190149103705E-2"/>
          <c:w val="0.19561944500527173"/>
          <c:h val="0.863729906102162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GASTOS POR CATEGORIA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4724315896156545"/>
          <c:y val="0.15076849436373646"/>
          <c:w val="0.49781621227982342"/>
          <c:h val="0.785308857669387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055-4FB3-8E09-BA4E1BBBAFE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055-4FB3-8E09-BA4E1BBBAFE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055-4FB3-8E09-BA4E1BBBAFEA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055-4FB3-8E09-BA4E1BBBAFEA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055-4FB3-8E09-BA4E1BBBAFEA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055-4FB3-8E09-BA4E1BBBAFEA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055-4FB3-8E09-BA4E1BBBAFEA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055-4FB3-8E09-BA4E1BBBAFEA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055-4FB3-8E09-BA4E1BBBAFEA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B055-4FB3-8E09-BA4E1BBBAFEA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B055-4FB3-8E09-BA4E1BBBAFEA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B055-4FB3-8E09-BA4E1BBBAFEA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B055-4FB3-8E09-BA4E1BBBAFEA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B055-4FB3-8E09-BA4E1BBBAFEA}"/>
              </c:ext>
            </c:extLst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B055-4FB3-8E09-BA4E1BBBAF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JANEIRO!$S$6:$S$20</c:f>
              <c:strCache>
                <c:ptCount val="15"/>
                <c:pt idx="0">
                  <c:v>ALIMENTAÇÃO</c:v>
                </c:pt>
                <c:pt idx="1">
                  <c:v>LAZER</c:v>
                </c:pt>
                <c:pt idx="2">
                  <c:v>TRANSPORTE</c:v>
                </c:pt>
                <c:pt idx="3">
                  <c:v>EDUCAÇÃO</c:v>
                </c:pt>
                <c:pt idx="4">
                  <c:v>CASA</c:v>
                </c:pt>
                <c:pt idx="5">
                  <c:v>TELEFONE/INTERNET</c:v>
                </c:pt>
                <c:pt idx="6">
                  <c:v>INVESTIMENTOS</c:v>
                </c:pt>
                <c:pt idx="7">
                  <c:v>LUZ</c:v>
                </c:pt>
                <c:pt idx="8">
                  <c:v>PRESENTES</c:v>
                </c:pt>
                <c:pt idx="9">
                  <c:v>TAXA BANCARIA</c:v>
                </c:pt>
                <c:pt idx="10">
                  <c:v>CARTAO DE CREDITO</c:v>
                </c:pt>
                <c:pt idx="11">
                  <c:v>DIZIMO</c:v>
                </c:pt>
                <c:pt idx="12">
                  <c:v>SONHO</c:v>
                </c:pt>
                <c:pt idx="13">
                  <c:v>CUIDADOS PESSOAIS</c:v>
                </c:pt>
                <c:pt idx="14">
                  <c:v>OUTROS</c:v>
                </c:pt>
              </c:strCache>
            </c:strRef>
          </c:cat>
          <c:val>
            <c:numRef>
              <c:f>JANEIRO!$T$6:$T$20</c:f>
              <c:numCache>
                <c:formatCode>_("R$"* #,##0.00_);_("R$"* \(#,##0.00\);_("R$"* "-"??_);_(@_)</c:formatCode>
                <c:ptCount val="15"/>
                <c:pt idx="0">
                  <c:v>810</c:v>
                </c:pt>
                <c:pt idx="1">
                  <c:v>0</c:v>
                </c:pt>
                <c:pt idx="2">
                  <c:v>145</c:v>
                </c:pt>
                <c:pt idx="3">
                  <c:v>350</c:v>
                </c:pt>
                <c:pt idx="4">
                  <c:v>570</c:v>
                </c:pt>
                <c:pt idx="5">
                  <c:v>158</c:v>
                </c:pt>
                <c:pt idx="6">
                  <c:v>1600</c:v>
                </c:pt>
                <c:pt idx="7">
                  <c:v>90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800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B055-4FB3-8E09-BA4E1BBBAFE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090813648293953"/>
          <c:y val="8.3585190149103705E-2"/>
          <c:w val="0.19561944500527173"/>
          <c:h val="0.863729906102162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GASTOS POR CATEGORIA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4724315896156545"/>
          <c:y val="0.15076849436373646"/>
          <c:w val="0.49781621227982342"/>
          <c:h val="0.785308857669387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01A-4258-B9D9-75719C15F9D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01A-4258-B9D9-75719C15F9D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01A-4258-B9D9-75719C15F9D0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01A-4258-B9D9-75719C15F9D0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01A-4258-B9D9-75719C15F9D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01A-4258-B9D9-75719C15F9D0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01A-4258-B9D9-75719C15F9D0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01A-4258-B9D9-75719C15F9D0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01A-4258-B9D9-75719C15F9D0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601A-4258-B9D9-75719C15F9D0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601A-4258-B9D9-75719C15F9D0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601A-4258-B9D9-75719C15F9D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JULHO!$S$6:$S$17</c:f>
              <c:strCache>
                <c:ptCount val="12"/>
                <c:pt idx="0">
                  <c:v>ALIMENTAÇÃO</c:v>
                </c:pt>
                <c:pt idx="1">
                  <c:v>LAZER</c:v>
                </c:pt>
                <c:pt idx="2">
                  <c:v>TRANSPORTE</c:v>
                </c:pt>
                <c:pt idx="3">
                  <c:v>EDUCAÇÃO</c:v>
                </c:pt>
                <c:pt idx="4">
                  <c:v>CASA</c:v>
                </c:pt>
                <c:pt idx="5">
                  <c:v>TELEFONE/INTERNET</c:v>
                </c:pt>
                <c:pt idx="6">
                  <c:v>INVESTIMENTOS</c:v>
                </c:pt>
                <c:pt idx="7">
                  <c:v>LUZ</c:v>
                </c:pt>
                <c:pt idx="8">
                  <c:v>PRESENTES</c:v>
                </c:pt>
                <c:pt idx="9">
                  <c:v>TAXA BANCARIA</c:v>
                </c:pt>
                <c:pt idx="10">
                  <c:v>CARTAO DE CREDITO</c:v>
                </c:pt>
                <c:pt idx="11">
                  <c:v>DIZIMO</c:v>
                </c:pt>
              </c:strCache>
            </c:strRef>
          </c:cat>
          <c:val>
            <c:numRef>
              <c:f>JULHO!$T$6:$T$17</c:f>
              <c:numCache>
                <c:formatCode>_("R$"* #,##0.00_);_("R$"* \(#,##0.00\);_("R$"*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601A-4258-B9D9-75719C15F9D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090813648293953"/>
          <c:y val="8.3585190149103705E-2"/>
          <c:w val="0.19561944500527173"/>
          <c:h val="0.863729906102162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GASTOS POR CATEGORIA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4724315896156545"/>
          <c:y val="0.15076849436373646"/>
          <c:w val="0.49781621227982342"/>
          <c:h val="0.785308857669387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763-4BD7-BDC6-719F9602CAC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763-4BD7-BDC6-719F9602CAC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763-4BD7-BDC6-719F9602CACA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763-4BD7-BDC6-719F9602CACA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763-4BD7-BDC6-719F9602CACA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763-4BD7-BDC6-719F9602CACA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763-4BD7-BDC6-719F9602CACA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763-4BD7-BDC6-719F9602CACA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3763-4BD7-BDC6-719F9602CACA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3763-4BD7-BDC6-719F9602CACA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3763-4BD7-BDC6-719F9602CACA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3763-4BD7-BDC6-719F9602CACA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3763-4BD7-BDC6-719F9602CACA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3763-4BD7-BDC6-719F9602CACA}"/>
              </c:ext>
            </c:extLst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3763-4BD7-BDC6-719F9602CA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JANEIRO!$S$6:$S$20</c:f>
              <c:strCache>
                <c:ptCount val="15"/>
                <c:pt idx="0">
                  <c:v>ALIMENTAÇÃO</c:v>
                </c:pt>
                <c:pt idx="1">
                  <c:v>LAZER</c:v>
                </c:pt>
                <c:pt idx="2">
                  <c:v>TRANSPORTE</c:v>
                </c:pt>
                <c:pt idx="3">
                  <c:v>EDUCAÇÃO</c:v>
                </c:pt>
                <c:pt idx="4">
                  <c:v>CASA</c:v>
                </c:pt>
                <c:pt idx="5">
                  <c:v>TELEFONE/INTERNET</c:v>
                </c:pt>
                <c:pt idx="6">
                  <c:v>INVESTIMENTOS</c:v>
                </c:pt>
                <c:pt idx="7">
                  <c:v>LUZ</c:v>
                </c:pt>
                <c:pt idx="8">
                  <c:v>PRESENTES</c:v>
                </c:pt>
                <c:pt idx="9">
                  <c:v>TAXA BANCARIA</c:v>
                </c:pt>
                <c:pt idx="10">
                  <c:v>CARTAO DE CREDITO</c:v>
                </c:pt>
                <c:pt idx="11">
                  <c:v>DIZIMO</c:v>
                </c:pt>
                <c:pt idx="12">
                  <c:v>SONHO</c:v>
                </c:pt>
                <c:pt idx="13">
                  <c:v>CUIDADOS PESSOAIS</c:v>
                </c:pt>
                <c:pt idx="14">
                  <c:v>OUTROS</c:v>
                </c:pt>
              </c:strCache>
            </c:strRef>
          </c:cat>
          <c:val>
            <c:numRef>
              <c:f>JANEIRO!$T$6:$T$20</c:f>
              <c:numCache>
                <c:formatCode>_("R$"* #,##0.00_);_("R$"* \(#,##0.00\);_("R$"* "-"??_);_(@_)</c:formatCode>
                <c:ptCount val="15"/>
                <c:pt idx="0">
                  <c:v>810</c:v>
                </c:pt>
                <c:pt idx="1">
                  <c:v>0</c:v>
                </c:pt>
                <c:pt idx="2">
                  <c:v>145</c:v>
                </c:pt>
                <c:pt idx="3">
                  <c:v>350</c:v>
                </c:pt>
                <c:pt idx="4">
                  <c:v>570</c:v>
                </c:pt>
                <c:pt idx="5">
                  <c:v>158</c:v>
                </c:pt>
                <c:pt idx="6">
                  <c:v>1600</c:v>
                </c:pt>
                <c:pt idx="7">
                  <c:v>90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800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3763-4BD7-BDC6-719F9602CAC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090813648293953"/>
          <c:y val="8.3585190149103705E-2"/>
          <c:w val="0.19561944500527173"/>
          <c:h val="0.863729906102162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GASTOS POR CATEGORIA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4724315896156545"/>
          <c:y val="0.15076849436373646"/>
          <c:w val="0.49781621227982342"/>
          <c:h val="0.785308857669387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CDF-48FF-A05D-5E34E088F20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CDF-48FF-A05D-5E34E088F20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CDF-48FF-A05D-5E34E088F204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CDF-48FF-A05D-5E34E088F204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CDF-48FF-A05D-5E34E088F204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CDF-48FF-A05D-5E34E088F204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CDF-48FF-A05D-5E34E088F204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8CDF-48FF-A05D-5E34E088F204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8CDF-48FF-A05D-5E34E088F204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8CDF-48FF-A05D-5E34E088F204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8CDF-48FF-A05D-5E34E088F204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8CDF-48FF-A05D-5E34E088F2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AGOSTO!$S$6:$S$17</c:f>
              <c:strCache>
                <c:ptCount val="12"/>
                <c:pt idx="0">
                  <c:v>ALIMENTAÇÃO</c:v>
                </c:pt>
                <c:pt idx="1">
                  <c:v>LAZER</c:v>
                </c:pt>
                <c:pt idx="2">
                  <c:v>TRANSPORTE</c:v>
                </c:pt>
                <c:pt idx="3">
                  <c:v>EDUCAÇÃO</c:v>
                </c:pt>
                <c:pt idx="4">
                  <c:v>CASA</c:v>
                </c:pt>
                <c:pt idx="5">
                  <c:v>TELEFONE/INTERNET</c:v>
                </c:pt>
                <c:pt idx="6">
                  <c:v>INVESTIMENTOS</c:v>
                </c:pt>
                <c:pt idx="7">
                  <c:v>LUZ</c:v>
                </c:pt>
                <c:pt idx="8">
                  <c:v>PRESENTES</c:v>
                </c:pt>
                <c:pt idx="9">
                  <c:v>TAXA BANCARIA</c:v>
                </c:pt>
                <c:pt idx="10">
                  <c:v>CARTAO DE CREDITO</c:v>
                </c:pt>
                <c:pt idx="11">
                  <c:v>DIZIMO</c:v>
                </c:pt>
              </c:strCache>
            </c:strRef>
          </c:cat>
          <c:val>
            <c:numRef>
              <c:f>AGOSTO!$T$6:$T$17</c:f>
              <c:numCache>
                <c:formatCode>_("R$"* #,##0.00_);_("R$"* \(#,##0.00\);_("R$"*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8CDF-48FF-A05D-5E34E088F20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090813648293953"/>
          <c:y val="8.3585190149103705E-2"/>
          <c:w val="0.19561944500527173"/>
          <c:h val="0.863729906102162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GASTOS POR CATEGORIA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4724315896156545"/>
          <c:y val="0.15076849436373646"/>
          <c:w val="0.49781621227982342"/>
          <c:h val="0.785308857669387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592-4FD1-8012-3D5E1C97189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592-4FD1-8012-3D5E1C97189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592-4FD1-8012-3D5E1C97189B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592-4FD1-8012-3D5E1C97189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592-4FD1-8012-3D5E1C97189B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592-4FD1-8012-3D5E1C97189B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592-4FD1-8012-3D5E1C97189B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592-4FD1-8012-3D5E1C97189B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592-4FD1-8012-3D5E1C97189B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D592-4FD1-8012-3D5E1C97189B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D592-4FD1-8012-3D5E1C97189B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D592-4FD1-8012-3D5E1C97189B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D592-4FD1-8012-3D5E1C97189B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D592-4FD1-8012-3D5E1C97189B}"/>
              </c:ext>
            </c:extLst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D592-4FD1-8012-3D5E1C9718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JANEIRO!$S$6:$S$20</c:f>
              <c:strCache>
                <c:ptCount val="15"/>
                <c:pt idx="0">
                  <c:v>ALIMENTAÇÃO</c:v>
                </c:pt>
                <c:pt idx="1">
                  <c:v>LAZER</c:v>
                </c:pt>
                <c:pt idx="2">
                  <c:v>TRANSPORTE</c:v>
                </c:pt>
                <c:pt idx="3">
                  <c:v>EDUCAÇÃO</c:v>
                </c:pt>
                <c:pt idx="4">
                  <c:v>CASA</c:v>
                </c:pt>
                <c:pt idx="5">
                  <c:v>TELEFONE/INTERNET</c:v>
                </c:pt>
                <c:pt idx="6">
                  <c:v>INVESTIMENTOS</c:v>
                </c:pt>
                <c:pt idx="7">
                  <c:v>LUZ</c:v>
                </c:pt>
                <c:pt idx="8">
                  <c:v>PRESENTES</c:v>
                </c:pt>
                <c:pt idx="9">
                  <c:v>TAXA BANCARIA</c:v>
                </c:pt>
                <c:pt idx="10">
                  <c:v>CARTAO DE CREDITO</c:v>
                </c:pt>
                <c:pt idx="11">
                  <c:v>DIZIMO</c:v>
                </c:pt>
                <c:pt idx="12">
                  <c:v>SONHO</c:v>
                </c:pt>
                <c:pt idx="13">
                  <c:v>CUIDADOS PESSOAIS</c:v>
                </c:pt>
                <c:pt idx="14">
                  <c:v>OUTROS</c:v>
                </c:pt>
              </c:strCache>
            </c:strRef>
          </c:cat>
          <c:val>
            <c:numRef>
              <c:f>JANEIRO!$T$6:$T$20</c:f>
              <c:numCache>
                <c:formatCode>_("R$"* #,##0.00_);_("R$"* \(#,##0.00\);_("R$"* "-"??_);_(@_)</c:formatCode>
                <c:ptCount val="15"/>
                <c:pt idx="0">
                  <c:v>810</c:v>
                </c:pt>
                <c:pt idx="1">
                  <c:v>0</c:v>
                </c:pt>
                <c:pt idx="2">
                  <c:v>145</c:v>
                </c:pt>
                <c:pt idx="3">
                  <c:v>350</c:v>
                </c:pt>
                <c:pt idx="4">
                  <c:v>570</c:v>
                </c:pt>
                <c:pt idx="5">
                  <c:v>158</c:v>
                </c:pt>
                <c:pt idx="6">
                  <c:v>1600</c:v>
                </c:pt>
                <c:pt idx="7">
                  <c:v>90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800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D592-4FD1-8012-3D5E1C97189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090813648293953"/>
          <c:y val="8.3585190149103705E-2"/>
          <c:w val="0.19561944500527173"/>
          <c:h val="0.863729906102162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GASTOS POR CATEGORIA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4724315896156545"/>
          <c:y val="0.15076849436373646"/>
          <c:w val="0.49781621227982342"/>
          <c:h val="0.785308857669387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AE1-4394-B46B-AB42E7F2DA4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AE1-4394-B46B-AB42E7F2DA4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AE1-4394-B46B-AB42E7F2DA4F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AE1-4394-B46B-AB42E7F2DA4F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AE1-4394-B46B-AB42E7F2DA4F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AE1-4394-B46B-AB42E7F2DA4F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AE1-4394-B46B-AB42E7F2DA4F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AE1-4394-B46B-AB42E7F2DA4F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AE1-4394-B46B-AB42E7F2DA4F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DAE1-4394-B46B-AB42E7F2DA4F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DAE1-4394-B46B-AB42E7F2DA4F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DAE1-4394-B46B-AB42E7F2DA4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SETEMBRO!$S$6:$S$17</c:f>
              <c:strCache>
                <c:ptCount val="12"/>
                <c:pt idx="0">
                  <c:v>ALIMENTAÇÃO</c:v>
                </c:pt>
                <c:pt idx="1">
                  <c:v>LAZER</c:v>
                </c:pt>
                <c:pt idx="2">
                  <c:v>TRANSPORTE</c:v>
                </c:pt>
                <c:pt idx="3">
                  <c:v>EDUCAÇÃO</c:v>
                </c:pt>
                <c:pt idx="4">
                  <c:v>CASA</c:v>
                </c:pt>
                <c:pt idx="5">
                  <c:v>TELEFONE/INTERNET</c:v>
                </c:pt>
                <c:pt idx="6">
                  <c:v>INVESTIMENTOS</c:v>
                </c:pt>
                <c:pt idx="7">
                  <c:v>LUZ</c:v>
                </c:pt>
                <c:pt idx="8">
                  <c:v>PRESENTES</c:v>
                </c:pt>
                <c:pt idx="9">
                  <c:v>TAXA BANCARIA</c:v>
                </c:pt>
                <c:pt idx="10">
                  <c:v>CARTAO DE CREDITO</c:v>
                </c:pt>
                <c:pt idx="11">
                  <c:v>DIZIMO</c:v>
                </c:pt>
              </c:strCache>
            </c:strRef>
          </c:cat>
          <c:val>
            <c:numRef>
              <c:f>SETEMBRO!$T$6:$T$17</c:f>
              <c:numCache>
                <c:formatCode>_("R$"* #,##0.00_);_("R$"* \(#,##0.00\);_("R$"*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DAE1-4394-B46B-AB42E7F2DA4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090813648293953"/>
          <c:y val="8.3585190149103705E-2"/>
          <c:w val="0.19561944500527173"/>
          <c:h val="0.863729906102162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GASTOS POR CATEGORIA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4724315896156545"/>
          <c:y val="0.15076849436373646"/>
          <c:w val="0.49781621227982342"/>
          <c:h val="0.785308857669387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17A-49EC-BA09-6A5234A36E6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17A-49EC-BA09-6A5234A36E6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17A-49EC-BA09-6A5234A36E63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17A-49EC-BA09-6A5234A36E63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17A-49EC-BA09-6A5234A36E63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17A-49EC-BA09-6A5234A36E63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17A-49EC-BA09-6A5234A36E63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E17A-49EC-BA09-6A5234A36E63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E17A-49EC-BA09-6A5234A36E63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E17A-49EC-BA09-6A5234A36E63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E17A-49EC-BA09-6A5234A36E63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E17A-49EC-BA09-6A5234A36E63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E17A-49EC-BA09-6A5234A36E63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E17A-49EC-BA09-6A5234A36E63}"/>
              </c:ext>
            </c:extLst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E17A-49EC-BA09-6A5234A36E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JANEIRO!$S$6:$S$20</c:f>
              <c:strCache>
                <c:ptCount val="15"/>
                <c:pt idx="0">
                  <c:v>ALIMENTAÇÃO</c:v>
                </c:pt>
                <c:pt idx="1">
                  <c:v>LAZER</c:v>
                </c:pt>
                <c:pt idx="2">
                  <c:v>TRANSPORTE</c:v>
                </c:pt>
                <c:pt idx="3">
                  <c:v>EDUCAÇÃO</c:v>
                </c:pt>
                <c:pt idx="4">
                  <c:v>CASA</c:v>
                </c:pt>
                <c:pt idx="5">
                  <c:v>TELEFONE/INTERNET</c:v>
                </c:pt>
                <c:pt idx="6">
                  <c:v>INVESTIMENTOS</c:v>
                </c:pt>
                <c:pt idx="7">
                  <c:v>LUZ</c:v>
                </c:pt>
                <c:pt idx="8">
                  <c:v>PRESENTES</c:v>
                </c:pt>
                <c:pt idx="9">
                  <c:v>TAXA BANCARIA</c:v>
                </c:pt>
                <c:pt idx="10">
                  <c:v>CARTAO DE CREDITO</c:v>
                </c:pt>
                <c:pt idx="11">
                  <c:v>DIZIMO</c:v>
                </c:pt>
                <c:pt idx="12">
                  <c:v>SONHO</c:v>
                </c:pt>
                <c:pt idx="13">
                  <c:v>CUIDADOS PESSOAIS</c:v>
                </c:pt>
                <c:pt idx="14">
                  <c:v>OUTROS</c:v>
                </c:pt>
              </c:strCache>
            </c:strRef>
          </c:cat>
          <c:val>
            <c:numRef>
              <c:f>JANEIRO!$T$6:$T$20</c:f>
              <c:numCache>
                <c:formatCode>_("R$"* #,##0.00_);_("R$"* \(#,##0.00\);_("R$"* "-"??_);_(@_)</c:formatCode>
                <c:ptCount val="15"/>
                <c:pt idx="0">
                  <c:v>810</c:v>
                </c:pt>
                <c:pt idx="1">
                  <c:v>0</c:v>
                </c:pt>
                <c:pt idx="2">
                  <c:v>145</c:v>
                </c:pt>
                <c:pt idx="3">
                  <c:v>350</c:v>
                </c:pt>
                <c:pt idx="4">
                  <c:v>570</c:v>
                </c:pt>
                <c:pt idx="5">
                  <c:v>158</c:v>
                </c:pt>
                <c:pt idx="6">
                  <c:v>1600</c:v>
                </c:pt>
                <c:pt idx="7">
                  <c:v>90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800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17A-49EC-BA09-6A5234A36E6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090813648293953"/>
          <c:y val="8.3585190149103705E-2"/>
          <c:w val="0.19561944500527173"/>
          <c:h val="0.863729906102162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GASTOS POR CATEGORIA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4724315896156545"/>
          <c:y val="0.15076849436373646"/>
          <c:w val="0.49781621227982342"/>
          <c:h val="0.785308857669387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C60-4630-9D7B-3351868D751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C60-4630-9D7B-3351868D751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C60-4630-9D7B-3351868D751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C60-4630-9D7B-3351868D751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C60-4630-9D7B-3351868D751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C60-4630-9D7B-3351868D751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C60-4630-9D7B-3351868D7515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C60-4630-9D7B-3351868D7515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1C60-4630-9D7B-3351868D7515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1C60-4630-9D7B-3351868D7515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1C60-4630-9D7B-3351868D7515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1C60-4630-9D7B-3351868D75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OUTUBRO!$S$6:$S$17</c:f>
              <c:strCache>
                <c:ptCount val="12"/>
                <c:pt idx="0">
                  <c:v>ALIMENTAÇÃO</c:v>
                </c:pt>
                <c:pt idx="1">
                  <c:v>LAZER</c:v>
                </c:pt>
                <c:pt idx="2">
                  <c:v>TRANSPORTE</c:v>
                </c:pt>
                <c:pt idx="3">
                  <c:v>EDUCAÇÃO</c:v>
                </c:pt>
                <c:pt idx="4">
                  <c:v>CASA</c:v>
                </c:pt>
                <c:pt idx="5">
                  <c:v>TELEFONE/INTERNET</c:v>
                </c:pt>
                <c:pt idx="6">
                  <c:v>INVESTIMENTOS</c:v>
                </c:pt>
                <c:pt idx="7">
                  <c:v>LUZ</c:v>
                </c:pt>
                <c:pt idx="8">
                  <c:v>PRESENTES</c:v>
                </c:pt>
                <c:pt idx="9">
                  <c:v>TAXA BANCARIA</c:v>
                </c:pt>
                <c:pt idx="10">
                  <c:v>CARTAO DE CREDITO</c:v>
                </c:pt>
                <c:pt idx="11">
                  <c:v>DIZIMO</c:v>
                </c:pt>
              </c:strCache>
            </c:strRef>
          </c:cat>
          <c:val>
            <c:numRef>
              <c:f>OUTUBRO!$T$6:$T$17</c:f>
              <c:numCache>
                <c:formatCode>_("R$"* #,##0.00_);_("R$"* \(#,##0.00\);_("R$"*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1C60-4630-9D7B-3351868D751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090813648293953"/>
          <c:y val="8.3585190149103705E-2"/>
          <c:w val="0.19561944500527173"/>
          <c:h val="0.863729906102162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GASTOS POR CATEGORIA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4724315896156545"/>
          <c:y val="0.15076849436373646"/>
          <c:w val="0.49781621227982342"/>
          <c:h val="0.785308857669387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540-4EAE-85F6-652D1E057BF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540-4EAE-85F6-652D1E057BF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540-4EAE-85F6-652D1E057BF2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540-4EAE-85F6-652D1E057BF2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540-4EAE-85F6-652D1E057BF2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540-4EAE-85F6-652D1E057BF2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540-4EAE-85F6-652D1E057BF2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540-4EAE-85F6-652D1E057BF2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A540-4EAE-85F6-652D1E057BF2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A540-4EAE-85F6-652D1E057BF2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A540-4EAE-85F6-652D1E057BF2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A540-4EAE-85F6-652D1E057BF2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A540-4EAE-85F6-652D1E057BF2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A540-4EAE-85F6-652D1E057BF2}"/>
              </c:ext>
            </c:extLst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A540-4EAE-85F6-652D1E057B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JANEIRO!$S$6:$S$20</c:f>
              <c:strCache>
                <c:ptCount val="15"/>
                <c:pt idx="0">
                  <c:v>ALIMENTAÇÃO</c:v>
                </c:pt>
                <c:pt idx="1">
                  <c:v>LAZER</c:v>
                </c:pt>
                <c:pt idx="2">
                  <c:v>TRANSPORTE</c:v>
                </c:pt>
                <c:pt idx="3">
                  <c:v>EDUCAÇÃO</c:v>
                </c:pt>
                <c:pt idx="4">
                  <c:v>CASA</c:v>
                </c:pt>
                <c:pt idx="5">
                  <c:v>TELEFONE/INTERNET</c:v>
                </c:pt>
                <c:pt idx="6">
                  <c:v>INVESTIMENTOS</c:v>
                </c:pt>
                <c:pt idx="7">
                  <c:v>LUZ</c:v>
                </c:pt>
                <c:pt idx="8">
                  <c:v>PRESENTES</c:v>
                </c:pt>
                <c:pt idx="9">
                  <c:v>TAXA BANCARIA</c:v>
                </c:pt>
                <c:pt idx="10">
                  <c:v>CARTAO DE CREDITO</c:v>
                </c:pt>
                <c:pt idx="11">
                  <c:v>DIZIMO</c:v>
                </c:pt>
                <c:pt idx="12">
                  <c:v>SONHO</c:v>
                </c:pt>
                <c:pt idx="13">
                  <c:v>CUIDADOS PESSOAIS</c:v>
                </c:pt>
                <c:pt idx="14">
                  <c:v>OUTROS</c:v>
                </c:pt>
              </c:strCache>
            </c:strRef>
          </c:cat>
          <c:val>
            <c:numRef>
              <c:f>JANEIRO!$T$6:$T$20</c:f>
              <c:numCache>
                <c:formatCode>_("R$"* #,##0.00_);_("R$"* \(#,##0.00\);_("R$"* "-"??_);_(@_)</c:formatCode>
                <c:ptCount val="15"/>
                <c:pt idx="0">
                  <c:v>810</c:v>
                </c:pt>
                <c:pt idx="1">
                  <c:v>0</c:v>
                </c:pt>
                <c:pt idx="2">
                  <c:v>145</c:v>
                </c:pt>
                <c:pt idx="3">
                  <c:v>350</c:v>
                </c:pt>
                <c:pt idx="4">
                  <c:v>570</c:v>
                </c:pt>
                <c:pt idx="5">
                  <c:v>158</c:v>
                </c:pt>
                <c:pt idx="6">
                  <c:v>1600</c:v>
                </c:pt>
                <c:pt idx="7">
                  <c:v>90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800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A540-4EAE-85F6-652D1E057BF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090813648293953"/>
          <c:y val="8.3585190149103705E-2"/>
          <c:w val="0.19561944500527173"/>
          <c:h val="0.863729906102162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GASTOS POR CATEGORIA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4724315896156545"/>
          <c:y val="0.15076849436373646"/>
          <c:w val="0.49781621227982342"/>
          <c:h val="0.785308857669387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29F-447A-BE68-24514FC4481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29F-447A-BE68-24514FC4481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29F-447A-BE68-24514FC44819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29F-447A-BE68-24514FC4481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29F-447A-BE68-24514FC4481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29F-447A-BE68-24514FC4481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29F-447A-BE68-24514FC44819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29F-447A-BE68-24514FC44819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229F-447A-BE68-24514FC44819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229F-447A-BE68-24514FC44819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229F-447A-BE68-24514FC44819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229F-447A-BE68-24514FC44819}"/>
              </c:ext>
            </c:extLst>
          </c:dPt>
          <c:dLbls>
            <c:delete val="1"/>
          </c:dLbls>
          <c:cat>
            <c:strRef>
              <c:f>FEVEREIRO!$S$6:$S$17</c:f>
              <c:strCache>
                <c:ptCount val="12"/>
                <c:pt idx="0">
                  <c:v>ALIMENTAÇÃO</c:v>
                </c:pt>
                <c:pt idx="1">
                  <c:v>LAZER</c:v>
                </c:pt>
                <c:pt idx="2">
                  <c:v>TRANSPORTE</c:v>
                </c:pt>
                <c:pt idx="3">
                  <c:v>EDUCAÇÃO</c:v>
                </c:pt>
                <c:pt idx="4">
                  <c:v>CASA</c:v>
                </c:pt>
                <c:pt idx="5">
                  <c:v>TELEFONE/INTERNET</c:v>
                </c:pt>
                <c:pt idx="6">
                  <c:v>INVESTIMENTOS</c:v>
                </c:pt>
                <c:pt idx="7">
                  <c:v>LUZ</c:v>
                </c:pt>
                <c:pt idx="8">
                  <c:v>PRESENTES</c:v>
                </c:pt>
                <c:pt idx="9">
                  <c:v>TAXA BANCARIA</c:v>
                </c:pt>
                <c:pt idx="10">
                  <c:v>CARTAO DE CREDITO</c:v>
                </c:pt>
                <c:pt idx="11">
                  <c:v>DIZIMO</c:v>
                </c:pt>
              </c:strCache>
            </c:strRef>
          </c:cat>
          <c:val>
            <c:numRef>
              <c:f>FEVEREIRO!$T$6:$T$17</c:f>
              <c:numCache>
                <c:formatCode>_("R$"* #,##0.00_);_("R$"* \(#,##0.00\);_("R$"*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229F-447A-BE68-24514FC4481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090813648293953"/>
          <c:y val="8.3585190149103705E-2"/>
          <c:w val="0.19561944500527173"/>
          <c:h val="0.863729906102162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GASTOS POR CATEGORIA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4724315896156545"/>
          <c:y val="0.15076849436373646"/>
          <c:w val="0.49781621227982342"/>
          <c:h val="0.785308857669387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2AA-486F-8B4E-526CFF56137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2AA-486F-8B4E-526CFF56137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2AA-486F-8B4E-526CFF561376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2AA-486F-8B4E-526CFF561376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2AA-486F-8B4E-526CFF561376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2AA-486F-8B4E-526CFF561376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2AA-486F-8B4E-526CFF561376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E2AA-486F-8B4E-526CFF561376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E2AA-486F-8B4E-526CFF561376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E2AA-486F-8B4E-526CFF561376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E2AA-486F-8B4E-526CFF561376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E2AA-486F-8B4E-526CFF5613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NOVEMBRO!$S$6:$S$17</c:f>
              <c:strCache>
                <c:ptCount val="12"/>
                <c:pt idx="0">
                  <c:v>ALIMENTAÇÃO</c:v>
                </c:pt>
                <c:pt idx="1">
                  <c:v>LAZER</c:v>
                </c:pt>
                <c:pt idx="2">
                  <c:v>TRANSPORTE</c:v>
                </c:pt>
                <c:pt idx="3">
                  <c:v>EDUCAÇÃO</c:v>
                </c:pt>
                <c:pt idx="4">
                  <c:v>CASA</c:v>
                </c:pt>
                <c:pt idx="5">
                  <c:v>TELEFONE/INTERNET</c:v>
                </c:pt>
                <c:pt idx="6">
                  <c:v>INVESTIMENTOS</c:v>
                </c:pt>
                <c:pt idx="7">
                  <c:v>LUZ</c:v>
                </c:pt>
                <c:pt idx="8">
                  <c:v>PRESENTES</c:v>
                </c:pt>
                <c:pt idx="9">
                  <c:v>TAXA BANCARIA</c:v>
                </c:pt>
                <c:pt idx="10">
                  <c:v>CARTAO DE CREDITO</c:v>
                </c:pt>
                <c:pt idx="11">
                  <c:v>DIZIMO</c:v>
                </c:pt>
              </c:strCache>
            </c:strRef>
          </c:cat>
          <c:val>
            <c:numRef>
              <c:f>NOVEMBRO!$T$6:$T$17</c:f>
              <c:numCache>
                <c:formatCode>_("R$"* #,##0.00_);_("R$"* \(#,##0.00\);_("R$"*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2AA-486F-8B4E-526CFF56137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090813648293953"/>
          <c:y val="8.3585190149103705E-2"/>
          <c:w val="0.19561944500527173"/>
          <c:h val="0.863729906102162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GASTOS POR CATEGORIA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4724315896156545"/>
          <c:y val="0.15076849436373646"/>
          <c:w val="0.49781621227982342"/>
          <c:h val="0.785308857669387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DD0-405D-87DD-E0C5343431A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DD0-405D-87DD-E0C5343431A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DD0-405D-87DD-E0C5343431A6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DD0-405D-87DD-E0C5343431A6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DD0-405D-87DD-E0C5343431A6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DD0-405D-87DD-E0C5343431A6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DD0-405D-87DD-E0C5343431A6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0DD0-405D-87DD-E0C5343431A6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0DD0-405D-87DD-E0C5343431A6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0DD0-405D-87DD-E0C5343431A6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0DD0-405D-87DD-E0C5343431A6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0DD0-405D-87DD-E0C5343431A6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0DD0-405D-87DD-E0C5343431A6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0DD0-405D-87DD-E0C5343431A6}"/>
              </c:ext>
            </c:extLst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0DD0-405D-87DD-E0C5343431A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JANEIRO!$S$6:$S$20</c:f>
              <c:strCache>
                <c:ptCount val="15"/>
                <c:pt idx="0">
                  <c:v>ALIMENTAÇÃO</c:v>
                </c:pt>
                <c:pt idx="1">
                  <c:v>LAZER</c:v>
                </c:pt>
                <c:pt idx="2">
                  <c:v>TRANSPORTE</c:v>
                </c:pt>
                <c:pt idx="3">
                  <c:v>EDUCAÇÃO</c:v>
                </c:pt>
                <c:pt idx="4">
                  <c:v>CASA</c:v>
                </c:pt>
                <c:pt idx="5">
                  <c:v>TELEFONE/INTERNET</c:v>
                </c:pt>
                <c:pt idx="6">
                  <c:v>INVESTIMENTOS</c:v>
                </c:pt>
                <c:pt idx="7">
                  <c:v>LUZ</c:v>
                </c:pt>
                <c:pt idx="8">
                  <c:v>PRESENTES</c:v>
                </c:pt>
                <c:pt idx="9">
                  <c:v>TAXA BANCARIA</c:v>
                </c:pt>
                <c:pt idx="10">
                  <c:v>CARTAO DE CREDITO</c:v>
                </c:pt>
                <c:pt idx="11">
                  <c:v>DIZIMO</c:v>
                </c:pt>
                <c:pt idx="12">
                  <c:v>SONHO</c:v>
                </c:pt>
                <c:pt idx="13">
                  <c:v>CUIDADOS PESSOAIS</c:v>
                </c:pt>
                <c:pt idx="14">
                  <c:v>OUTROS</c:v>
                </c:pt>
              </c:strCache>
            </c:strRef>
          </c:cat>
          <c:val>
            <c:numRef>
              <c:f>JANEIRO!$T$6:$T$20</c:f>
              <c:numCache>
                <c:formatCode>_("R$"* #,##0.00_);_("R$"* \(#,##0.00\);_("R$"* "-"??_);_(@_)</c:formatCode>
                <c:ptCount val="15"/>
                <c:pt idx="0">
                  <c:v>810</c:v>
                </c:pt>
                <c:pt idx="1">
                  <c:v>0</c:v>
                </c:pt>
                <c:pt idx="2">
                  <c:v>145</c:v>
                </c:pt>
                <c:pt idx="3">
                  <c:v>350</c:v>
                </c:pt>
                <c:pt idx="4">
                  <c:v>570</c:v>
                </c:pt>
                <c:pt idx="5">
                  <c:v>158</c:v>
                </c:pt>
                <c:pt idx="6">
                  <c:v>1600</c:v>
                </c:pt>
                <c:pt idx="7">
                  <c:v>90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800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0DD0-405D-87DD-E0C5343431A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090813648293953"/>
          <c:y val="8.3585190149103705E-2"/>
          <c:w val="0.19561944500527173"/>
          <c:h val="0.863729906102162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GASTOS POR CATEGORIA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4724315896156545"/>
          <c:y val="0.15076849436373646"/>
          <c:w val="0.49781621227982342"/>
          <c:h val="0.785308857669387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47-4940-9921-2B20D051C40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47-4940-9921-2B20D051C40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D47-4940-9921-2B20D051C40C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D47-4940-9921-2B20D051C40C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D47-4940-9921-2B20D051C40C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D47-4940-9921-2B20D051C40C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D47-4940-9921-2B20D051C40C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D47-4940-9921-2B20D051C40C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2D47-4940-9921-2B20D051C40C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2D47-4940-9921-2B20D051C40C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2D47-4940-9921-2B20D051C40C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2D47-4940-9921-2B20D051C40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DEZEMBRO!$S$6:$S$17</c:f>
              <c:strCache>
                <c:ptCount val="12"/>
                <c:pt idx="0">
                  <c:v>ALIMENTAÇÃO</c:v>
                </c:pt>
                <c:pt idx="1">
                  <c:v>LAZER</c:v>
                </c:pt>
                <c:pt idx="2">
                  <c:v>TRANSPORTE</c:v>
                </c:pt>
                <c:pt idx="3">
                  <c:v>EDUCAÇÃO</c:v>
                </c:pt>
                <c:pt idx="4">
                  <c:v>CASA</c:v>
                </c:pt>
                <c:pt idx="5">
                  <c:v>TELEFONE/INTERNET</c:v>
                </c:pt>
                <c:pt idx="6">
                  <c:v>INVESTIMENTOS</c:v>
                </c:pt>
                <c:pt idx="7">
                  <c:v>LUZ</c:v>
                </c:pt>
                <c:pt idx="8">
                  <c:v>PRESENTES</c:v>
                </c:pt>
                <c:pt idx="9">
                  <c:v>TAXA BANCARIA</c:v>
                </c:pt>
                <c:pt idx="10">
                  <c:v>CARTAO DE CREDITO</c:v>
                </c:pt>
                <c:pt idx="11">
                  <c:v>DIZIMO</c:v>
                </c:pt>
              </c:strCache>
            </c:strRef>
          </c:cat>
          <c:val>
            <c:numRef>
              <c:f>DEZEMBRO!$T$6:$T$17</c:f>
              <c:numCache>
                <c:formatCode>_("R$"* #,##0.00_);_("R$"* \(#,##0.00\);_("R$"*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2D47-4940-9921-2B20D051C40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090813648293953"/>
          <c:y val="8.3585190149103705E-2"/>
          <c:w val="0.19561944500527173"/>
          <c:h val="0.863729906102162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GASTOS POR CATEGORIA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4724315896156545"/>
          <c:y val="0.15076849436373646"/>
          <c:w val="0.49781621227982342"/>
          <c:h val="0.785308857669387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7EE-4B81-B2CD-0B7A6D54CCA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7EE-4B81-B2CD-0B7A6D54CCA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7EE-4B81-B2CD-0B7A6D54CCAD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7EE-4B81-B2CD-0B7A6D54CCAD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7EE-4B81-B2CD-0B7A6D54CCAD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7EE-4B81-B2CD-0B7A6D54CCAD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7EE-4B81-B2CD-0B7A6D54CCAD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7EE-4B81-B2CD-0B7A6D54CCAD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37EE-4B81-B2CD-0B7A6D54CCAD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37EE-4B81-B2CD-0B7A6D54CCAD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37EE-4B81-B2CD-0B7A6D54CCAD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37EE-4B81-B2CD-0B7A6D54CCAD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37EE-4B81-B2CD-0B7A6D54CCAD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37EE-4B81-B2CD-0B7A6D54CCAD}"/>
              </c:ext>
            </c:extLst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37EE-4B81-B2CD-0B7A6D54CCA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JANEIRO!$S$6:$S$20</c:f>
              <c:strCache>
                <c:ptCount val="15"/>
                <c:pt idx="0">
                  <c:v>ALIMENTAÇÃO</c:v>
                </c:pt>
                <c:pt idx="1">
                  <c:v>LAZER</c:v>
                </c:pt>
                <c:pt idx="2">
                  <c:v>TRANSPORTE</c:v>
                </c:pt>
                <c:pt idx="3">
                  <c:v>EDUCAÇÃO</c:v>
                </c:pt>
                <c:pt idx="4">
                  <c:v>CASA</c:v>
                </c:pt>
                <c:pt idx="5">
                  <c:v>TELEFONE/INTERNET</c:v>
                </c:pt>
                <c:pt idx="6">
                  <c:v>INVESTIMENTOS</c:v>
                </c:pt>
                <c:pt idx="7">
                  <c:v>LUZ</c:v>
                </c:pt>
                <c:pt idx="8">
                  <c:v>PRESENTES</c:v>
                </c:pt>
                <c:pt idx="9">
                  <c:v>TAXA BANCARIA</c:v>
                </c:pt>
                <c:pt idx="10">
                  <c:v>CARTAO DE CREDITO</c:v>
                </c:pt>
                <c:pt idx="11">
                  <c:v>DIZIMO</c:v>
                </c:pt>
                <c:pt idx="12">
                  <c:v>SONHO</c:v>
                </c:pt>
                <c:pt idx="13">
                  <c:v>CUIDADOS PESSOAIS</c:v>
                </c:pt>
                <c:pt idx="14">
                  <c:v>OUTROS</c:v>
                </c:pt>
              </c:strCache>
            </c:strRef>
          </c:cat>
          <c:val>
            <c:numRef>
              <c:f>JANEIRO!$T$6:$T$20</c:f>
              <c:numCache>
                <c:formatCode>_("R$"* #,##0.00_);_("R$"* \(#,##0.00\);_("R$"* "-"??_);_(@_)</c:formatCode>
                <c:ptCount val="15"/>
                <c:pt idx="0">
                  <c:v>810</c:v>
                </c:pt>
                <c:pt idx="1">
                  <c:v>0</c:v>
                </c:pt>
                <c:pt idx="2">
                  <c:v>145</c:v>
                </c:pt>
                <c:pt idx="3">
                  <c:v>350</c:v>
                </c:pt>
                <c:pt idx="4">
                  <c:v>570</c:v>
                </c:pt>
                <c:pt idx="5">
                  <c:v>158</c:v>
                </c:pt>
                <c:pt idx="6">
                  <c:v>1600</c:v>
                </c:pt>
                <c:pt idx="7">
                  <c:v>90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800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37EE-4B81-B2CD-0B7A6D54CCA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090813648293953"/>
          <c:y val="8.3585190149103705E-2"/>
          <c:w val="0.19561944500527173"/>
          <c:h val="0.863729906102162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EVOLUÇÃO DE GASTOS POR CATEGORIA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1931468493578554E-2"/>
          <c:y val="7.3861418390859843E-2"/>
          <c:w val="0.90501804760743709"/>
          <c:h val="0.58906384921620314"/>
        </c:manualLayout>
      </c:layout>
      <c:lineChart>
        <c:grouping val="standard"/>
        <c:varyColors val="0"/>
        <c:ser>
          <c:idx val="0"/>
          <c:order val="0"/>
          <c:tx>
            <c:strRef>
              <c:f>'Planejamento Mês a Mês'!$C$20</c:f>
              <c:strCache>
                <c:ptCount val="1"/>
                <c:pt idx="0">
                  <c:v>ALIMENTAÇÃO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'Planejamento Mês a Mês'!$D$19:$O$19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'Planejamento Mês a Mês'!$D$20:$O$20</c:f>
              <c:numCache>
                <c:formatCode>_("R$"* #,##0.00_);_("R$"* \(#,##0.00\);_("R$"* "-"??_);_(@_)</c:formatCode>
                <c:ptCount val="12"/>
                <c:pt idx="0">
                  <c:v>810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3C-4E56-8849-F7078AC1EF08}"/>
            </c:ext>
          </c:extLst>
        </c:ser>
        <c:ser>
          <c:idx val="1"/>
          <c:order val="1"/>
          <c:tx>
            <c:strRef>
              <c:f>'Planejamento Mês a Mês'!$C$21</c:f>
              <c:strCache>
                <c:ptCount val="1"/>
                <c:pt idx="0">
                  <c:v>LAZER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'Planejamento Mês a Mês'!$D$19:$O$19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'Planejamento Mês a Mês'!$D$21:$O$21</c:f>
              <c:numCache>
                <c:formatCode>_("R$"* #,##0.00_);_("R$"* \(#,##0.00\);_("R$"*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3C-4E56-8849-F7078AC1EF08}"/>
            </c:ext>
          </c:extLst>
        </c:ser>
        <c:ser>
          <c:idx val="2"/>
          <c:order val="2"/>
          <c:tx>
            <c:strRef>
              <c:f>'Planejamento Mês a Mês'!$C$22</c:f>
              <c:strCache>
                <c:ptCount val="1"/>
                <c:pt idx="0">
                  <c:v>TRANSPORTE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'Planejamento Mês a Mês'!$D$19:$O$19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'Planejamento Mês a Mês'!$D$22:$O$22</c:f>
              <c:numCache>
                <c:formatCode>_("R$"* #,##0.00_);_("R$"* \(#,##0.00\);_("R$"* "-"??_);_(@_)</c:formatCode>
                <c:ptCount val="12"/>
                <c:pt idx="0">
                  <c:v>145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3C-4E56-8849-F7078AC1EF08}"/>
            </c:ext>
          </c:extLst>
        </c:ser>
        <c:ser>
          <c:idx val="4"/>
          <c:order val="4"/>
          <c:tx>
            <c:strRef>
              <c:f>'Planejamento Mês a Mês'!$C$24</c:f>
              <c:strCache>
                <c:ptCount val="1"/>
                <c:pt idx="0">
                  <c:v>CASA/MORADIA</c:v>
                </c:pt>
              </c:strCache>
            </c:strRef>
          </c:tx>
          <c:spPr>
            <a:ln w="34925" cap="rnd">
              <a:solidFill>
                <a:schemeClr val="bg1">
                  <a:lumMod val="95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'Planejamento Mês a Mês'!$D$19:$O$19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'Planejamento Mês a Mês'!$D$24:$O$24</c:f>
              <c:numCache>
                <c:formatCode>_("R$"* #,##0.00_);_("R$"* \(#,##0.00\);_("R$"* "-"??_);_(@_)</c:formatCode>
                <c:ptCount val="12"/>
                <c:pt idx="0">
                  <c:v>570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3C-4E56-8849-F7078AC1EF08}"/>
            </c:ext>
          </c:extLst>
        </c:ser>
        <c:ser>
          <c:idx val="6"/>
          <c:order val="6"/>
          <c:tx>
            <c:strRef>
              <c:f>'Planejamento Mês a Mês'!$C$26</c:f>
              <c:strCache>
                <c:ptCount val="1"/>
                <c:pt idx="0">
                  <c:v>INVESTIMENTOS</c:v>
                </c:pt>
              </c:strCache>
            </c:strRef>
          </c:tx>
          <c:spPr>
            <a:ln w="34925" cap="rnd">
              <a:solidFill>
                <a:schemeClr val="accent1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'Planejamento Mês a Mês'!$D$19:$O$19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'Planejamento Mês a Mês'!$D$26:$O$26</c:f>
              <c:numCache>
                <c:formatCode>_("R$"* #,##0.00_);_("R$"* \(#,##0.00\);_("R$"* "-"??_);_(@_)</c:formatCode>
                <c:ptCount val="12"/>
                <c:pt idx="0">
                  <c:v>1600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93C-4E56-8849-F7078AC1EF08}"/>
            </c:ext>
          </c:extLst>
        </c:ser>
        <c:ser>
          <c:idx val="7"/>
          <c:order val="7"/>
          <c:tx>
            <c:strRef>
              <c:f>'Planejamento Mês a Mês'!$C$27</c:f>
              <c:strCache>
                <c:ptCount val="1"/>
                <c:pt idx="0">
                  <c:v>LUZ</c:v>
                </c:pt>
              </c:strCache>
            </c:strRef>
          </c:tx>
          <c:spPr>
            <a:ln w="34925" cap="rnd">
              <a:solidFill>
                <a:srgbClr val="FFFF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'Planejamento Mês a Mês'!$D$19:$O$19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'Planejamento Mês a Mês'!$D$27:$O$27</c:f>
              <c:numCache>
                <c:formatCode>_("R$"* #,##0.00_);_("R$"* \(#,##0.00\);_("R$"* "-"??_);_(@_)</c:formatCode>
                <c:ptCount val="12"/>
                <c:pt idx="0">
                  <c:v>90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93C-4E56-8849-F7078AC1EF08}"/>
            </c:ext>
          </c:extLst>
        </c:ser>
        <c:ser>
          <c:idx val="9"/>
          <c:order val="9"/>
          <c:tx>
            <c:strRef>
              <c:f>'Planejamento Mês a Mês'!$C$29</c:f>
              <c:strCache>
                <c:ptCount val="1"/>
                <c:pt idx="0">
                  <c:v>TAXA BANCARIA</c:v>
                </c:pt>
              </c:strCache>
            </c:strRef>
          </c:tx>
          <c:spPr>
            <a:ln w="34925" cap="rnd">
              <a:solidFill>
                <a:srgbClr val="B07BD7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'Planejamento Mês a Mês'!$D$19:$O$19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'Planejamento Mês a Mês'!$D$29:$O$29</c:f>
              <c:numCache>
                <c:formatCode>_("R$"* #,##0.00_);_("R$"* \(#,##0.00\);_("R$"*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93C-4E56-8849-F7078AC1EF08}"/>
            </c:ext>
          </c:extLst>
        </c:ser>
        <c:ser>
          <c:idx val="10"/>
          <c:order val="10"/>
          <c:tx>
            <c:strRef>
              <c:f>'Planejamento Mês a Mês'!$C$30</c:f>
              <c:strCache>
                <c:ptCount val="1"/>
                <c:pt idx="0">
                  <c:v>CARTAO DE CREDITO</c:v>
                </c:pt>
              </c:strCache>
            </c:strRef>
          </c:tx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'Planejamento Mês a Mês'!$D$19:$O$19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'Planejamento Mês a Mês'!$D$30:$O$30</c:f>
              <c:numCache>
                <c:formatCode>_("R$"* #,##0.00_);_("R$"* \(#,##0.00\);_("R$"*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93C-4E56-8849-F7078AC1EF08}"/>
            </c:ext>
          </c:extLst>
        </c:ser>
        <c:ser>
          <c:idx val="11"/>
          <c:order val="11"/>
          <c:tx>
            <c:strRef>
              <c:f>'Planejamento Mês a Mês'!$C$31</c:f>
              <c:strCache>
                <c:ptCount val="1"/>
                <c:pt idx="0">
                  <c:v>DIZIMO</c:v>
                </c:pt>
              </c:strCache>
            </c:strRef>
          </c:tx>
          <c:spPr>
            <a:ln w="34925" cap="rnd">
              <a:solidFill>
                <a:srgbClr val="92D0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'Planejamento Mês a Mês'!$D$19:$O$19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'Planejamento Mês a Mês'!$D$31:$O$31</c:f>
              <c:numCache>
                <c:formatCode>_("R$"* #,##0.00_);_("R$"* \(#,##0.00\);_("R$"*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93C-4E56-8849-F7078AC1E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4280895"/>
        <c:axId val="1214294207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'Planejamento Mês a Mês'!$C$23</c15:sqref>
                        </c15:formulaRef>
                      </c:ext>
                    </c:extLst>
                    <c:strCache>
                      <c:ptCount val="1"/>
                      <c:pt idx="0">
                        <c:v>EDUCAÇÃO</c:v>
                      </c:pt>
                    </c:strCache>
                  </c:strRef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4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'Planejamento Mês a Mês'!$D$19:$O$19</c15:sqref>
                        </c15:formulaRef>
                      </c:ext>
                    </c:extLst>
                    <c:strCache>
                      <c:ptCount val="12"/>
                      <c:pt idx="0">
                        <c:v>Janeiro</c:v>
                      </c:pt>
                      <c:pt idx="1">
                        <c:v>Fevereiro</c:v>
                      </c:pt>
                      <c:pt idx="2">
                        <c:v>Março</c:v>
                      </c:pt>
                      <c:pt idx="3">
                        <c:v>Abril</c:v>
                      </c:pt>
                      <c:pt idx="4">
                        <c:v>Maio</c:v>
                      </c:pt>
                      <c:pt idx="5">
                        <c:v>Junho</c:v>
                      </c:pt>
                      <c:pt idx="6">
                        <c:v>Julho</c:v>
                      </c:pt>
                      <c:pt idx="7">
                        <c:v>Agosto</c:v>
                      </c:pt>
                      <c:pt idx="8">
                        <c:v>Setembro</c:v>
                      </c:pt>
                      <c:pt idx="9">
                        <c:v>Outubro</c:v>
                      </c:pt>
                      <c:pt idx="10">
                        <c:v>Novembro</c:v>
                      </c:pt>
                      <c:pt idx="11">
                        <c:v>Dezembro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'Planejamento Mês a Mês'!$D$23:$O$23</c15:sqref>
                        </c15:formulaRef>
                      </c:ext>
                    </c:extLst>
                    <c:numCache>
                      <c:formatCode>_("R$"* #,##0.00_);_("R$"* \(#,##0.00\);_("R$"* "-"??_);_(@_)</c:formatCode>
                      <c:ptCount val="12"/>
                      <c:pt idx="0">
                        <c:v>350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9-793C-4E56-8849-F7078AC1EF08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'Planejamento Mês a Mês'!$C$25</c15:sqref>
                        </c15:formulaRef>
                      </c:ext>
                    </c:extLst>
                    <c:strCache>
                      <c:ptCount val="1"/>
                      <c:pt idx="0">
                        <c:v>TELEFONE/INTERNET</c:v>
                      </c:pt>
                    </c:strCache>
                  </c:strRef>
                </c:tx>
                <c:spPr>
                  <a:ln w="34925" cap="rnd">
                    <a:solidFill>
                      <a:schemeClr val="accent6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6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6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6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6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'Planejamento Mês a Mês'!$D$19:$O$19</c15:sqref>
                        </c15:formulaRef>
                      </c:ext>
                    </c:extLst>
                    <c:strCache>
                      <c:ptCount val="12"/>
                      <c:pt idx="0">
                        <c:v>Janeiro</c:v>
                      </c:pt>
                      <c:pt idx="1">
                        <c:v>Fevereiro</c:v>
                      </c:pt>
                      <c:pt idx="2">
                        <c:v>Março</c:v>
                      </c:pt>
                      <c:pt idx="3">
                        <c:v>Abril</c:v>
                      </c:pt>
                      <c:pt idx="4">
                        <c:v>Maio</c:v>
                      </c:pt>
                      <c:pt idx="5">
                        <c:v>Junho</c:v>
                      </c:pt>
                      <c:pt idx="6">
                        <c:v>Julho</c:v>
                      </c:pt>
                      <c:pt idx="7">
                        <c:v>Agosto</c:v>
                      </c:pt>
                      <c:pt idx="8">
                        <c:v>Setembro</c:v>
                      </c:pt>
                      <c:pt idx="9">
                        <c:v>Outubro</c:v>
                      </c:pt>
                      <c:pt idx="10">
                        <c:v>Novembro</c:v>
                      </c:pt>
                      <c:pt idx="11">
                        <c:v>Dezembro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'Planejamento Mês a Mês'!$D$25:$O$25</c15:sqref>
                        </c15:formulaRef>
                      </c:ext>
                    </c:extLst>
                    <c:numCache>
                      <c:formatCode>_("R$"* #,##0.00_);_("R$"* \(#,##0.00\);_("R$"* "-"??_);_(@_)</c:formatCode>
                      <c:ptCount val="12"/>
                      <c:pt idx="0">
                        <c:v>158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793C-4E56-8849-F7078AC1EF08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'Planejamento Mês a Mês'!$C$28</c15:sqref>
                        </c15:formulaRef>
                      </c:ext>
                    </c:extLst>
                    <c:strCache>
                      <c:ptCount val="1"/>
                      <c:pt idx="0">
                        <c:v>PRESENTES</c:v>
                      </c:pt>
                    </c:strCache>
                  </c:strRef>
                </c:tx>
                <c:spPr>
                  <a:ln w="3492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3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3">
                          <a:lumMod val="60000"/>
                        </a:schemeClr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'Planejamento Mês a Mês'!$D$19:$O$19</c15:sqref>
                        </c15:formulaRef>
                      </c:ext>
                    </c:extLst>
                    <c:strCache>
                      <c:ptCount val="12"/>
                      <c:pt idx="0">
                        <c:v>Janeiro</c:v>
                      </c:pt>
                      <c:pt idx="1">
                        <c:v>Fevereiro</c:v>
                      </c:pt>
                      <c:pt idx="2">
                        <c:v>Março</c:v>
                      </c:pt>
                      <c:pt idx="3">
                        <c:v>Abril</c:v>
                      </c:pt>
                      <c:pt idx="4">
                        <c:v>Maio</c:v>
                      </c:pt>
                      <c:pt idx="5">
                        <c:v>Junho</c:v>
                      </c:pt>
                      <c:pt idx="6">
                        <c:v>Julho</c:v>
                      </c:pt>
                      <c:pt idx="7">
                        <c:v>Agosto</c:v>
                      </c:pt>
                      <c:pt idx="8">
                        <c:v>Setembro</c:v>
                      </c:pt>
                      <c:pt idx="9">
                        <c:v>Outubro</c:v>
                      </c:pt>
                      <c:pt idx="10">
                        <c:v>Novembro</c:v>
                      </c:pt>
                      <c:pt idx="11">
                        <c:v>Dezembro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'Planejamento Mês a Mês'!$D$28:$O$28</c15:sqref>
                        </c15:formulaRef>
                      </c:ext>
                    </c:extLst>
                    <c:numCache>
                      <c:formatCode>_("R$"* #,##0.00_);_("R$"* \(#,##0.00\);_("R$"* "-"??_);_(@_)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793C-4E56-8849-F7078AC1EF08}"/>
                  </c:ext>
                </c:extLst>
              </c15:ser>
            </c15:filteredLineSeries>
          </c:ext>
        </c:extLst>
      </c:lineChart>
      <c:catAx>
        <c:axId val="1214280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14294207"/>
        <c:crosses val="autoZero"/>
        <c:auto val="1"/>
        <c:lblAlgn val="ctr"/>
        <c:lblOffset val="100"/>
        <c:noMultiLvlLbl val="0"/>
      </c:catAx>
      <c:valAx>
        <c:axId val="1214294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14280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5935136978551634E-2"/>
          <c:y val="0.72832600401043457"/>
          <c:w val="0.86857866643074122"/>
          <c:h val="6.44993867865839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GASTOS POR CATEGORIA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4724315896156545"/>
          <c:y val="0.15076849436373646"/>
          <c:w val="0.49781621227982342"/>
          <c:h val="0.785308857669387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576-4B0F-8070-930E0E39783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576-4B0F-8070-930E0E39783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576-4B0F-8070-930E0E397832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576-4B0F-8070-930E0E397832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576-4B0F-8070-930E0E397832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576-4B0F-8070-930E0E397832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576-4B0F-8070-930E0E397832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0576-4B0F-8070-930E0E397832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0576-4B0F-8070-930E0E397832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0576-4B0F-8070-930E0E397832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0576-4B0F-8070-930E0E397832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0576-4B0F-8070-930E0E397832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0576-4B0F-8070-930E0E397832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0576-4B0F-8070-930E0E397832}"/>
              </c:ext>
            </c:extLst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0576-4B0F-8070-930E0E3978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JANEIRO!$S$6:$S$20</c:f>
              <c:strCache>
                <c:ptCount val="15"/>
                <c:pt idx="0">
                  <c:v>ALIMENTAÇÃO</c:v>
                </c:pt>
                <c:pt idx="1">
                  <c:v>LAZER</c:v>
                </c:pt>
                <c:pt idx="2">
                  <c:v>TRANSPORTE</c:v>
                </c:pt>
                <c:pt idx="3">
                  <c:v>EDUCAÇÃO</c:v>
                </c:pt>
                <c:pt idx="4">
                  <c:v>CASA</c:v>
                </c:pt>
                <c:pt idx="5">
                  <c:v>TELEFONE/INTERNET</c:v>
                </c:pt>
                <c:pt idx="6">
                  <c:v>INVESTIMENTOS</c:v>
                </c:pt>
                <c:pt idx="7">
                  <c:v>LUZ</c:v>
                </c:pt>
                <c:pt idx="8">
                  <c:v>PRESENTES</c:v>
                </c:pt>
                <c:pt idx="9">
                  <c:v>TAXA BANCARIA</c:v>
                </c:pt>
                <c:pt idx="10">
                  <c:v>CARTAO DE CREDITO</c:v>
                </c:pt>
                <c:pt idx="11">
                  <c:v>DIZIMO</c:v>
                </c:pt>
                <c:pt idx="12">
                  <c:v>SONHO</c:v>
                </c:pt>
                <c:pt idx="13">
                  <c:v>CUIDADOS PESSOAIS</c:v>
                </c:pt>
                <c:pt idx="14">
                  <c:v>OUTROS</c:v>
                </c:pt>
              </c:strCache>
            </c:strRef>
          </c:cat>
          <c:val>
            <c:numRef>
              <c:f>JANEIRO!$T$6:$T$20</c:f>
              <c:numCache>
                <c:formatCode>_("R$"* #,##0.00_);_("R$"* \(#,##0.00\);_("R$"* "-"??_);_(@_)</c:formatCode>
                <c:ptCount val="15"/>
                <c:pt idx="0">
                  <c:v>810</c:v>
                </c:pt>
                <c:pt idx="1">
                  <c:v>0</c:v>
                </c:pt>
                <c:pt idx="2">
                  <c:v>145</c:v>
                </c:pt>
                <c:pt idx="3">
                  <c:v>350</c:v>
                </c:pt>
                <c:pt idx="4">
                  <c:v>570</c:v>
                </c:pt>
                <c:pt idx="5">
                  <c:v>158</c:v>
                </c:pt>
                <c:pt idx="6">
                  <c:v>1600</c:v>
                </c:pt>
                <c:pt idx="7">
                  <c:v>90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800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0576-4B0F-8070-930E0E39783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090813648293953"/>
          <c:y val="8.3585190149103705E-2"/>
          <c:w val="0.19561944500527173"/>
          <c:h val="0.863729906102162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GASTOS POR CATEGORIA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4724315896156545"/>
          <c:y val="0.15076849436373646"/>
          <c:w val="0.49781621227982342"/>
          <c:h val="0.78530885766938707"/>
        </c:manualLayout>
      </c:layout>
      <c:pieChart>
        <c:varyColors val="1"/>
        <c:ser>
          <c:idx val="0"/>
          <c:order val="0"/>
          <c:tx>
            <c:strRef>
              <c:f>MARÇO!$T$5</c:f>
              <c:strCache>
                <c:ptCount val="1"/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D38-4B6C-9EA5-E6F04E4C3FF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D38-4B6C-9EA5-E6F04E4C3FF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D38-4B6C-9EA5-E6F04E4C3FF3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D38-4B6C-9EA5-E6F04E4C3FF3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D38-4B6C-9EA5-E6F04E4C3FF3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D38-4B6C-9EA5-E6F04E4C3FF3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D38-4B6C-9EA5-E6F04E4C3FF3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0D38-4B6C-9EA5-E6F04E4C3FF3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0D38-4B6C-9EA5-E6F04E4C3FF3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0D38-4B6C-9EA5-E6F04E4C3FF3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0D38-4B6C-9EA5-E6F04E4C3FF3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0D38-4B6C-9EA5-E6F04E4C3FF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MARÇO!$S$6:$S$17</c:f>
              <c:strCache>
                <c:ptCount val="12"/>
                <c:pt idx="0">
                  <c:v>ALIMENTAÇÃO</c:v>
                </c:pt>
                <c:pt idx="1">
                  <c:v>LAZER</c:v>
                </c:pt>
                <c:pt idx="2">
                  <c:v>TRANSPORTE</c:v>
                </c:pt>
                <c:pt idx="3">
                  <c:v>EDUCAÇÃO</c:v>
                </c:pt>
                <c:pt idx="4">
                  <c:v>CASA</c:v>
                </c:pt>
                <c:pt idx="5">
                  <c:v>TELEFONE/INTERNET</c:v>
                </c:pt>
                <c:pt idx="6">
                  <c:v>INVESTIMENTOS</c:v>
                </c:pt>
                <c:pt idx="7">
                  <c:v>LUZ</c:v>
                </c:pt>
                <c:pt idx="8">
                  <c:v>PRESENTES</c:v>
                </c:pt>
                <c:pt idx="9">
                  <c:v>TAXA BANCARIA</c:v>
                </c:pt>
                <c:pt idx="10">
                  <c:v>CARTAO DE CREDITO</c:v>
                </c:pt>
                <c:pt idx="11">
                  <c:v>DIZIMO</c:v>
                </c:pt>
              </c:strCache>
            </c:strRef>
          </c:cat>
          <c:val>
            <c:numRef>
              <c:f>MARÇO!$T$6:$T$17</c:f>
              <c:numCache>
                <c:formatCode>_("R$"* #,##0.00_);_("R$"* \(#,##0.00\);_("R$"*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D38-4B6C-9EA5-E6F04E4C3FF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471285028765348"/>
          <c:y val="0.10790129957159611"/>
          <c:w val="0.31373832816352504"/>
          <c:h val="0.774064731270293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GASTOS POR CATEGORIA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4724315896156545"/>
          <c:y val="0.15076849436373646"/>
          <c:w val="0.49781621227982342"/>
          <c:h val="0.785308857669387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BA5-4FF6-93ED-A05021AC1A9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BA5-4FF6-93ED-A05021AC1A9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BA5-4FF6-93ED-A05021AC1A9D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BA5-4FF6-93ED-A05021AC1A9D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BA5-4FF6-93ED-A05021AC1A9D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BA5-4FF6-93ED-A05021AC1A9D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BA5-4FF6-93ED-A05021AC1A9D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BA5-4FF6-93ED-A05021AC1A9D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BA5-4FF6-93ED-A05021AC1A9D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FBA5-4FF6-93ED-A05021AC1A9D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FBA5-4FF6-93ED-A05021AC1A9D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FBA5-4FF6-93ED-A05021AC1A9D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FBA5-4FF6-93ED-A05021AC1A9D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FBA5-4FF6-93ED-A05021AC1A9D}"/>
              </c:ext>
            </c:extLst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FBA5-4FF6-93ED-A05021AC1A9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JANEIRO!$S$6:$S$20</c:f>
              <c:strCache>
                <c:ptCount val="15"/>
                <c:pt idx="0">
                  <c:v>ALIMENTAÇÃO</c:v>
                </c:pt>
                <c:pt idx="1">
                  <c:v>LAZER</c:v>
                </c:pt>
                <c:pt idx="2">
                  <c:v>TRANSPORTE</c:v>
                </c:pt>
                <c:pt idx="3">
                  <c:v>EDUCAÇÃO</c:v>
                </c:pt>
                <c:pt idx="4">
                  <c:v>CASA</c:v>
                </c:pt>
                <c:pt idx="5">
                  <c:v>TELEFONE/INTERNET</c:v>
                </c:pt>
                <c:pt idx="6">
                  <c:v>INVESTIMENTOS</c:v>
                </c:pt>
                <c:pt idx="7">
                  <c:v>LUZ</c:v>
                </c:pt>
                <c:pt idx="8">
                  <c:v>PRESENTES</c:v>
                </c:pt>
                <c:pt idx="9">
                  <c:v>TAXA BANCARIA</c:v>
                </c:pt>
                <c:pt idx="10">
                  <c:v>CARTAO DE CREDITO</c:v>
                </c:pt>
                <c:pt idx="11">
                  <c:v>DIZIMO</c:v>
                </c:pt>
                <c:pt idx="12">
                  <c:v>SONHO</c:v>
                </c:pt>
                <c:pt idx="13">
                  <c:v>CUIDADOS PESSOAIS</c:v>
                </c:pt>
                <c:pt idx="14">
                  <c:v>OUTROS</c:v>
                </c:pt>
              </c:strCache>
            </c:strRef>
          </c:cat>
          <c:val>
            <c:numRef>
              <c:f>JANEIRO!$T$6:$T$20</c:f>
              <c:numCache>
                <c:formatCode>_("R$"* #,##0.00_);_("R$"* \(#,##0.00\);_("R$"* "-"??_);_(@_)</c:formatCode>
                <c:ptCount val="15"/>
                <c:pt idx="0">
                  <c:v>810</c:v>
                </c:pt>
                <c:pt idx="1">
                  <c:v>0</c:v>
                </c:pt>
                <c:pt idx="2">
                  <c:v>145</c:v>
                </c:pt>
                <c:pt idx="3">
                  <c:v>350</c:v>
                </c:pt>
                <c:pt idx="4">
                  <c:v>570</c:v>
                </c:pt>
                <c:pt idx="5">
                  <c:v>158</c:v>
                </c:pt>
                <c:pt idx="6">
                  <c:v>1600</c:v>
                </c:pt>
                <c:pt idx="7">
                  <c:v>90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800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FBA5-4FF6-93ED-A05021AC1A9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090813648293953"/>
          <c:y val="8.3585190149103705E-2"/>
          <c:w val="0.19561944500527173"/>
          <c:h val="0.863729906102162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GASTOS POR CATEGORIA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4724315896156545"/>
          <c:y val="0.15076849436373646"/>
          <c:w val="0.49781621227982342"/>
          <c:h val="0.785308857669387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215-4B47-9CC3-8EDFC2178D0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215-4B47-9CC3-8EDFC2178D0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215-4B47-9CC3-8EDFC2178D01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215-4B47-9CC3-8EDFC2178D01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215-4B47-9CC3-8EDFC2178D01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215-4B47-9CC3-8EDFC2178D01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215-4B47-9CC3-8EDFC2178D01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215-4B47-9CC3-8EDFC2178D01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2215-4B47-9CC3-8EDFC2178D01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2215-4B47-9CC3-8EDFC2178D01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2215-4B47-9CC3-8EDFC2178D01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2215-4B47-9CC3-8EDFC2178D0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ABRIL!$S$6:$S$17</c:f>
              <c:strCache>
                <c:ptCount val="12"/>
                <c:pt idx="0">
                  <c:v>ALIMENTAÇÃO</c:v>
                </c:pt>
                <c:pt idx="1">
                  <c:v>LAZER</c:v>
                </c:pt>
                <c:pt idx="2">
                  <c:v>TRANSPORTE</c:v>
                </c:pt>
                <c:pt idx="3">
                  <c:v>EDUCAÇÃO</c:v>
                </c:pt>
                <c:pt idx="4">
                  <c:v>CASA</c:v>
                </c:pt>
                <c:pt idx="5">
                  <c:v>TELEFONE/INTERNET</c:v>
                </c:pt>
                <c:pt idx="6">
                  <c:v>INVESTIMENTOS</c:v>
                </c:pt>
                <c:pt idx="7">
                  <c:v>LUZ</c:v>
                </c:pt>
                <c:pt idx="8">
                  <c:v>PRESENTES</c:v>
                </c:pt>
                <c:pt idx="9">
                  <c:v>TAXA BANCARIA</c:v>
                </c:pt>
                <c:pt idx="10">
                  <c:v>CARTAO DE CREDITO</c:v>
                </c:pt>
                <c:pt idx="11">
                  <c:v>DIZIMO</c:v>
                </c:pt>
              </c:strCache>
            </c:strRef>
          </c:cat>
          <c:val>
            <c:numRef>
              <c:f>ABRIL!$T$6:$T$17</c:f>
              <c:numCache>
                <c:formatCode>_("R$"* #,##0.00_);_("R$"* \(#,##0.00\);_("R$"*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2215-4B47-9CC3-8EDFC2178D0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090813648293953"/>
          <c:y val="8.3585190149103705E-2"/>
          <c:w val="0.19561944500527173"/>
          <c:h val="0.863729906102162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GASTOS POR CATEGORIA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4724315896156545"/>
          <c:y val="0.15076849436373646"/>
          <c:w val="0.49781621227982342"/>
          <c:h val="0.785308857669387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F40-4591-936D-DBB0E003EC6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F40-4591-936D-DBB0E003EC6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F40-4591-936D-DBB0E003EC6C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F40-4591-936D-DBB0E003EC6C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F40-4591-936D-DBB0E003EC6C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F40-4591-936D-DBB0E003EC6C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F40-4591-936D-DBB0E003EC6C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F40-4591-936D-DBB0E003EC6C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F40-4591-936D-DBB0E003EC6C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BF40-4591-936D-DBB0E003EC6C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BF40-4591-936D-DBB0E003EC6C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BF40-4591-936D-DBB0E003EC6C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BF40-4591-936D-DBB0E003EC6C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BF40-4591-936D-DBB0E003EC6C}"/>
              </c:ext>
            </c:extLst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BF40-4591-936D-DBB0E003EC6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JANEIRO!$S$6:$S$20</c:f>
              <c:strCache>
                <c:ptCount val="15"/>
                <c:pt idx="0">
                  <c:v>ALIMENTAÇÃO</c:v>
                </c:pt>
                <c:pt idx="1">
                  <c:v>LAZER</c:v>
                </c:pt>
                <c:pt idx="2">
                  <c:v>TRANSPORTE</c:v>
                </c:pt>
                <c:pt idx="3">
                  <c:v>EDUCAÇÃO</c:v>
                </c:pt>
                <c:pt idx="4">
                  <c:v>CASA</c:v>
                </c:pt>
                <c:pt idx="5">
                  <c:v>TELEFONE/INTERNET</c:v>
                </c:pt>
                <c:pt idx="6">
                  <c:v>INVESTIMENTOS</c:v>
                </c:pt>
                <c:pt idx="7">
                  <c:v>LUZ</c:v>
                </c:pt>
                <c:pt idx="8">
                  <c:v>PRESENTES</c:v>
                </c:pt>
                <c:pt idx="9">
                  <c:v>TAXA BANCARIA</c:v>
                </c:pt>
                <c:pt idx="10">
                  <c:v>CARTAO DE CREDITO</c:v>
                </c:pt>
                <c:pt idx="11">
                  <c:v>DIZIMO</c:v>
                </c:pt>
                <c:pt idx="12">
                  <c:v>SONHO</c:v>
                </c:pt>
                <c:pt idx="13">
                  <c:v>CUIDADOS PESSOAIS</c:v>
                </c:pt>
                <c:pt idx="14">
                  <c:v>OUTROS</c:v>
                </c:pt>
              </c:strCache>
            </c:strRef>
          </c:cat>
          <c:val>
            <c:numRef>
              <c:f>JANEIRO!$T$6:$T$20</c:f>
              <c:numCache>
                <c:formatCode>_("R$"* #,##0.00_);_("R$"* \(#,##0.00\);_("R$"* "-"??_);_(@_)</c:formatCode>
                <c:ptCount val="15"/>
                <c:pt idx="0">
                  <c:v>810</c:v>
                </c:pt>
                <c:pt idx="1">
                  <c:v>0</c:v>
                </c:pt>
                <c:pt idx="2">
                  <c:v>145</c:v>
                </c:pt>
                <c:pt idx="3">
                  <c:v>350</c:v>
                </c:pt>
                <c:pt idx="4">
                  <c:v>570</c:v>
                </c:pt>
                <c:pt idx="5">
                  <c:v>158</c:v>
                </c:pt>
                <c:pt idx="6">
                  <c:v>1600</c:v>
                </c:pt>
                <c:pt idx="7">
                  <c:v>90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800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BF40-4591-936D-DBB0E003EC6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090813648293953"/>
          <c:y val="8.3585190149103705E-2"/>
          <c:w val="0.19561944500527173"/>
          <c:h val="0.863729906102162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GASTOS POR CATEGORIA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4724315896156545"/>
          <c:y val="0.15076849436373646"/>
          <c:w val="0.49781621227982342"/>
          <c:h val="0.785308857669387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961-4D27-AA23-809A064FD31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961-4D27-AA23-809A064FD31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961-4D27-AA23-809A064FD31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961-4D27-AA23-809A064FD31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961-4D27-AA23-809A064FD31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961-4D27-AA23-809A064FD31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961-4D27-AA23-809A064FD315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8961-4D27-AA23-809A064FD315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8961-4D27-AA23-809A064FD315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8961-4D27-AA23-809A064FD315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8961-4D27-AA23-809A064FD315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8961-4D27-AA23-809A064FD3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MAIO!$S$6:$S$17</c:f>
              <c:strCache>
                <c:ptCount val="12"/>
                <c:pt idx="0">
                  <c:v>ALIMENTAÇÃO</c:v>
                </c:pt>
                <c:pt idx="1">
                  <c:v>LAZER</c:v>
                </c:pt>
                <c:pt idx="2">
                  <c:v>TRANSPORTE</c:v>
                </c:pt>
                <c:pt idx="3">
                  <c:v>EDUCAÇÃO</c:v>
                </c:pt>
                <c:pt idx="4">
                  <c:v>CASA</c:v>
                </c:pt>
                <c:pt idx="5">
                  <c:v>TELEFONE/INTERNET</c:v>
                </c:pt>
                <c:pt idx="6">
                  <c:v>INVESTIMENTOS</c:v>
                </c:pt>
                <c:pt idx="7">
                  <c:v>LUZ</c:v>
                </c:pt>
                <c:pt idx="8">
                  <c:v>PRESENTES</c:v>
                </c:pt>
                <c:pt idx="9">
                  <c:v>TAXA BANCARIA</c:v>
                </c:pt>
                <c:pt idx="10">
                  <c:v>CARTAO DE CREDITO</c:v>
                </c:pt>
                <c:pt idx="11">
                  <c:v>DIZIMO</c:v>
                </c:pt>
              </c:strCache>
            </c:strRef>
          </c:cat>
          <c:val>
            <c:numRef>
              <c:f>MAIO!$T$6:$T$17</c:f>
              <c:numCache>
                <c:formatCode>_("R$"* #,##0.00_);_("R$"* \(#,##0.00\);_("R$"*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8961-4D27-AA23-809A064FD31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090813648293953"/>
          <c:y val="8.3585190149103705E-2"/>
          <c:w val="0.19561944500527173"/>
          <c:h val="0.863729906102162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GASTOS POR CATEGORIA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4724315896156545"/>
          <c:y val="0.15076849436373646"/>
          <c:w val="0.49781621227982342"/>
          <c:h val="0.785308857669387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E82-43A3-B400-A2ED08019DB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E82-43A3-B400-A2ED08019DB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E82-43A3-B400-A2ED08019DB2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E82-43A3-B400-A2ED08019DB2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E82-43A3-B400-A2ED08019DB2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E82-43A3-B400-A2ED08019DB2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E82-43A3-B400-A2ED08019DB2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8E82-43A3-B400-A2ED08019DB2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8E82-43A3-B400-A2ED08019DB2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8E82-43A3-B400-A2ED08019DB2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8E82-43A3-B400-A2ED08019DB2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8E82-43A3-B400-A2ED08019DB2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8E82-43A3-B400-A2ED08019DB2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8E82-43A3-B400-A2ED08019DB2}"/>
              </c:ext>
            </c:extLst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8E82-43A3-B400-A2ED08019D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JANEIRO!$S$6:$S$20</c:f>
              <c:strCache>
                <c:ptCount val="15"/>
                <c:pt idx="0">
                  <c:v>ALIMENTAÇÃO</c:v>
                </c:pt>
                <c:pt idx="1">
                  <c:v>LAZER</c:v>
                </c:pt>
                <c:pt idx="2">
                  <c:v>TRANSPORTE</c:v>
                </c:pt>
                <c:pt idx="3">
                  <c:v>EDUCAÇÃO</c:v>
                </c:pt>
                <c:pt idx="4">
                  <c:v>CASA</c:v>
                </c:pt>
                <c:pt idx="5">
                  <c:v>TELEFONE/INTERNET</c:v>
                </c:pt>
                <c:pt idx="6">
                  <c:v>INVESTIMENTOS</c:v>
                </c:pt>
                <c:pt idx="7">
                  <c:v>LUZ</c:v>
                </c:pt>
                <c:pt idx="8">
                  <c:v>PRESENTES</c:v>
                </c:pt>
                <c:pt idx="9">
                  <c:v>TAXA BANCARIA</c:v>
                </c:pt>
                <c:pt idx="10">
                  <c:v>CARTAO DE CREDITO</c:v>
                </c:pt>
                <c:pt idx="11">
                  <c:v>DIZIMO</c:v>
                </c:pt>
                <c:pt idx="12">
                  <c:v>SONHO</c:v>
                </c:pt>
                <c:pt idx="13">
                  <c:v>CUIDADOS PESSOAIS</c:v>
                </c:pt>
                <c:pt idx="14">
                  <c:v>OUTROS</c:v>
                </c:pt>
              </c:strCache>
            </c:strRef>
          </c:cat>
          <c:val>
            <c:numRef>
              <c:f>JANEIRO!$T$6:$T$20</c:f>
              <c:numCache>
                <c:formatCode>_("R$"* #,##0.00_);_("R$"* \(#,##0.00\);_("R$"* "-"??_);_(@_)</c:formatCode>
                <c:ptCount val="15"/>
                <c:pt idx="0">
                  <c:v>810</c:v>
                </c:pt>
                <c:pt idx="1">
                  <c:v>0</c:v>
                </c:pt>
                <c:pt idx="2">
                  <c:v>145</c:v>
                </c:pt>
                <c:pt idx="3">
                  <c:v>350</c:v>
                </c:pt>
                <c:pt idx="4">
                  <c:v>570</c:v>
                </c:pt>
                <c:pt idx="5">
                  <c:v>158</c:v>
                </c:pt>
                <c:pt idx="6">
                  <c:v>1600</c:v>
                </c:pt>
                <c:pt idx="7">
                  <c:v>90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800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8E82-43A3-B400-A2ED08019DB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090813648293953"/>
          <c:y val="8.3585190149103705E-2"/>
          <c:w val="0.19561944500527173"/>
          <c:h val="0.863729906102162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304801</xdr:colOff>
      <xdr:row>21</xdr:row>
      <xdr:rowOff>9524</xdr:rowOff>
    </xdr:from>
    <xdr:to>
      <xdr:col>22</xdr:col>
      <xdr:colOff>1924051</xdr:colOff>
      <xdr:row>40</xdr:row>
      <xdr:rowOff>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21</xdr:row>
      <xdr:rowOff>95249</xdr:rowOff>
    </xdr:from>
    <xdr:to>
      <xdr:col>23</xdr:col>
      <xdr:colOff>180975</xdr:colOff>
      <xdr:row>37</xdr:row>
      <xdr:rowOff>180974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304801</xdr:colOff>
      <xdr:row>21</xdr:row>
      <xdr:rowOff>9524</xdr:rowOff>
    </xdr:from>
    <xdr:to>
      <xdr:col>22</xdr:col>
      <xdr:colOff>1924051</xdr:colOff>
      <xdr:row>40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21</xdr:row>
      <xdr:rowOff>95249</xdr:rowOff>
    </xdr:from>
    <xdr:to>
      <xdr:col>23</xdr:col>
      <xdr:colOff>180975</xdr:colOff>
      <xdr:row>37</xdr:row>
      <xdr:rowOff>180974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304801</xdr:colOff>
      <xdr:row>21</xdr:row>
      <xdr:rowOff>9524</xdr:rowOff>
    </xdr:from>
    <xdr:to>
      <xdr:col>22</xdr:col>
      <xdr:colOff>1924051</xdr:colOff>
      <xdr:row>40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21</xdr:row>
      <xdr:rowOff>95249</xdr:rowOff>
    </xdr:from>
    <xdr:to>
      <xdr:col>23</xdr:col>
      <xdr:colOff>180975</xdr:colOff>
      <xdr:row>37</xdr:row>
      <xdr:rowOff>180974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304801</xdr:colOff>
      <xdr:row>21</xdr:row>
      <xdr:rowOff>9524</xdr:rowOff>
    </xdr:from>
    <xdr:to>
      <xdr:col>22</xdr:col>
      <xdr:colOff>1924051</xdr:colOff>
      <xdr:row>40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257174</xdr:colOff>
      <xdr:row>0</xdr:row>
      <xdr:rowOff>0</xdr:rowOff>
    </xdr:from>
    <xdr:to>
      <xdr:col>27</xdr:col>
      <xdr:colOff>95249</xdr:colOff>
      <xdr:row>49</xdr:row>
      <xdr:rowOff>28575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21</xdr:row>
      <xdr:rowOff>95249</xdr:rowOff>
    </xdr:from>
    <xdr:to>
      <xdr:col>23</xdr:col>
      <xdr:colOff>180975</xdr:colOff>
      <xdr:row>37</xdr:row>
      <xdr:rowOff>180974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304801</xdr:colOff>
      <xdr:row>21</xdr:row>
      <xdr:rowOff>9524</xdr:rowOff>
    </xdr:from>
    <xdr:to>
      <xdr:col>22</xdr:col>
      <xdr:colOff>1924051</xdr:colOff>
      <xdr:row>40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22</xdr:row>
      <xdr:rowOff>161924</xdr:rowOff>
    </xdr:from>
    <xdr:to>
      <xdr:col>23</xdr:col>
      <xdr:colOff>95250</xdr:colOff>
      <xdr:row>39</xdr:row>
      <xdr:rowOff>57149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304801</xdr:colOff>
      <xdr:row>21</xdr:row>
      <xdr:rowOff>9524</xdr:rowOff>
    </xdr:from>
    <xdr:to>
      <xdr:col>22</xdr:col>
      <xdr:colOff>1924051</xdr:colOff>
      <xdr:row>40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19050</xdr:colOff>
      <xdr:row>22</xdr:row>
      <xdr:rowOff>190499</xdr:rowOff>
    </xdr:from>
    <xdr:to>
      <xdr:col>23</xdr:col>
      <xdr:colOff>114300</xdr:colOff>
      <xdr:row>39</xdr:row>
      <xdr:rowOff>85724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304801</xdr:colOff>
      <xdr:row>21</xdr:row>
      <xdr:rowOff>9524</xdr:rowOff>
    </xdr:from>
    <xdr:to>
      <xdr:col>22</xdr:col>
      <xdr:colOff>1924051</xdr:colOff>
      <xdr:row>40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9525</xdr:colOff>
      <xdr:row>22</xdr:row>
      <xdr:rowOff>180974</xdr:rowOff>
    </xdr:from>
    <xdr:to>
      <xdr:col>23</xdr:col>
      <xdr:colOff>104775</xdr:colOff>
      <xdr:row>39</xdr:row>
      <xdr:rowOff>76199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304801</xdr:colOff>
      <xdr:row>21</xdr:row>
      <xdr:rowOff>9524</xdr:rowOff>
    </xdr:from>
    <xdr:to>
      <xdr:col>22</xdr:col>
      <xdr:colOff>1924051</xdr:colOff>
      <xdr:row>40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9525</xdr:colOff>
      <xdr:row>23</xdr:row>
      <xdr:rowOff>19049</xdr:rowOff>
    </xdr:from>
    <xdr:to>
      <xdr:col>23</xdr:col>
      <xdr:colOff>104775</xdr:colOff>
      <xdr:row>39</xdr:row>
      <xdr:rowOff>104774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304801</xdr:colOff>
      <xdr:row>21</xdr:row>
      <xdr:rowOff>9524</xdr:rowOff>
    </xdr:from>
    <xdr:to>
      <xdr:col>22</xdr:col>
      <xdr:colOff>1924051</xdr:colOff>
      <xdr:row>40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21</xdr:row>
      <xdr:rowOff>95249</xdr:rowOff>
    </xdr:from>
    <xdr:to>
      <xdr:col>23</xdr:col>
      <xdr:colOff>180975</xdr:colOff>
      <xdr:row>37</xdr:row>
      <xdr:rowOff>180974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304801</xdr:colOff>
      <xdr:row>21</xdr:row>
      <xdr:rowOff>9524</xdr:rowOff>
    </xdr:from>
    <xdr:to>
      <xdr:col>22</xdr:col>
      <xdr:colOff>1924051</xdr:colOff>
      <xdr:row>40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21</xdr:row>
      <xdr:rowOff>95249</xdr:rowOff>
    </xdr:from>
    <xdr:to>
      <xdr:col>23</xdr:col>
      <xdr:colOff>180975</xdr:colOff>
      <xdr:row>37</xdr:row>
      <xdr:rowOff>180974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304801</xdr:colOff>
      <xdr:row>21</xdr:row>
      <xdr:rowOff>9524</xdr:rowOff>
    </xdr:from>
    <xdr:to>
      <xdr:col>22</xdr:col>
      <xdr:colOff>1924051</xdr:colOff>
      <xdr:row>40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21</xdr:row>
      <xdr:rowOff>95249</xdr:rowOff>
    </xdr:from>
    <xdr:to>
      <xdr:col>23</xdr:col>
      <xdr:colOff>180975</xdr:colOff>
      <xdr:row>37</xdr:row>
      <xdr:rowOff>180974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304801</xdr:colOff>
      <xdr:row>21</xdr:row>
      <xdr:rowOff>9524</xdr:rowOff>
    </xdr:from>
    <xdr:to>
      <xdr:col>22</xdr:col>
      <xdr:colOff>1924051</xdr:colOff>
      <xdr:row>40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Q38"/>
  <sheetViews>
    <sheetView tabSelected="1" topLeftCell="B1" workbookViewId="0">
      <selection activeCell="O13" sqref="O13"/>
    </sheetView>
  </sheetViews>
  <sheetFormatPr defaultRowHeight="15" x14ac:dyDescent="0.25"/>
  <cols>
    <col min="1" max="1" width="9.140625" hidden="1" customWidth="1"/>
    <col min="2" max="2" width="3.140625" customWidth="1"/>
    <col min="3" max="3" width="19.42578125" bestFit="1" customWidth="1"/>
    <col min="4" max="10" width="11.7109375" bestFit="1" customWidth="1"/>
    <col min="11" max="11" width="12.7109375" bestFit="1" customWidth="1"/>
    <col min="12" max="13" width="10.140625" bestFit="1" customWidth="1"/>
    <col min="14" max="14" width="10.42578125" bestFit="1" customWidth="1"/>
    <col min="15" max="15" width="10.140625" bestFit="1" customWidth="1"/>
  </cols>
  <sheetData>
    <row r="1" spans="3:15" x14ac:dyDescent="0.25">
      <c r="C1" s="31" t="s">
        <v>17</v>
      </c>
      <c r="D1" s="31"/>
      <c r="E1" s="31"/>
      <c r="F1" s="31"/>
      <c r="G1" s="31"/>
      <c r="H1" s="31"/>
      <c r="I1" s="31"/>
      <c r="J1" s="31"/>
      <c r="K1" s="31"/>
      <c r="L1" s="31"/>
    </row>
    <row r="2" spans="3:15" x14ac:dyDescent="0.25">
      <c r="C2" s="31"/>
      <c r="D2" s="31"/>
      <c r="E2" s="31"/>
      <c r="F2" s="31"/>
      <c r="G2" s="31"/>
      <c r="H2" s="31"/>
      <c r="I2" s="31"/>
      <c r="J2" s="31"/>
      <c r="K2" s="31"/>
      <c r="L2" s="31"/>
    </row>
    <row r="6" spans="3:15" x14ac:dyDescent="0.25">
      <c r="C6" s="1" t="s">
        <v>12</v>
      </c>
      <c r="D6" s="1" t="s">
        <v>0</v>
      </c>
      <c r="E6" s="1" t="s">
        <v>1</v>
      </c>
      <c r="F6" s="1" t="s">
        <v>2</v>
      </c>
      <c r="G6" s="1" t="s">
        <v>3</v>
      </c>
      <c r="H6" s="1" t="s">
        <v>4</v>
      </c>
      <c r="I6" s="1" t="s">
        <v>5</v>
      </c>
      <c r="J6" s="1" t="s">
        <v>6</v>
      </c>
      <c r="K6" s="1" t="s">
        <v>7</v>
      </c>
      <c r="L6" s="1" t="s">
        <v>8</v>
      </c>
      <c r="M6" s="1" t="s">
        <v>9</v>
      </c>
      <c r="N6" s="1" t="s">
        <v>10</v>
      </c>
      <c r="O6" s="1" t="s">
        <v>11</v>
      </c>
    </row>
    <row r="7" spans="3:15" x14ac:dyDescent="0.25">
      <c r="C7" s="3" t="s">
        <v>13</v>
      </c>
      <c r="D7" s="5">
        <f>SUMIF(JANEIRO!F7:F113,"SALARIO",JANEIRO!H7:H113)</f>
        <v>3000</v>
      </c>
      <c r="E7" s="5">
        <f>SUMIF(FEVEREIRO!F7:F113,"SALARIO",FEVEREIRO!H7:H113)</f>
        <v>0</v>
      </c>
      <c r="F7" s="5">
        <f>SUMIF(MARÇO!F7:F113,"SALARIO",MARÇO!H7:H113)</f>
        <v>0</v>
      </c>
      <c r="G7" s="5">
        <f>SUMIF(ABRIL!F7:F113,"SALARIO",ABRIL!H7:H113)</f>
        <v>0</v>
      </c>
      <c r="H7" s="5">
        <f>SUMIF(MAIO!F7:F113,"SALARIO",MAIO!H7:H113)</f>
        <v>0</v>
      </c>
      <c r="I7" s="5">
        <f>SUMIF(JUNHO!F7:F113,"SALARIO",JUNHO!H7:H113)</f>
        <v>0</v>
      </c>
      <c r="J7" s="5">
        <f>SUMIF(JULHO!F7:F113,"SALARIO",JULHO!H7:H113)</f>
        <v>4300</v>
      </c>
      <c r="K7" s="5">
        <f>SUMIF(AGOSTO!F7:F113,"SALARIO",AGOSTO!H7:H113)</f>
        <v>0</v>
      </c>
      <c r="L7" s="5">
        <f>SUMIF(SETEMBRO!F7:F113,"SALARIO",SETEMBRO!H7:H113)</f>
        <v>0</v>
      </c>
      <c r="M7" s="5">
        <f>SUMIF(OUTUBRO!F7:F113,"SALARIO",OUTUBRO!H7:H113)</f>
        <v>0</v>
      </c>
      <c r="N7" s="5">
        <f>SUMIF(NOVEMBRO!F7:F113,"SALARIO",NOVEMBRO!H7:H113)</f>
        <v>0</v>
      </c>
      <c r="O7" s="5">
        <f>SUMIF(DEZEMBRO!F7:F113,"SALARIO",DEZEMBRO!H7:H113)</f>
        <v>0</v>
      </c>
    </row>
    <row r="8" spans="3:15" x14ac:dyDescent="0.25">
      <c r="C8" s="3" t="s">
        <v>14</v>
      </c>
      <c r="D8" s="5">
        <f>SUMIF(JANEIRO!F7:F113,"ALUGUEL",JANEIRO!H7:H113)</f>
        <v>500</v>
      </c>
      <c r="E8" s="5">
        <f>SUMIF(FEVEREIRO!F7:F113,"ALUGUEL",FEVEREIRO!H7:H113)</f>
        <v>0</v>
      </c>
      <c r="F8" s="5">
        <f>SUMIF(MARÇO!F7:F113,"ALUGUEL",MARÇO!H7:H113)</f>
        <v>490</v>
      </c>
      <c r="G8" s="5">
        <f>SUMIF(ABRIL!F7:F113,"ALUGUEL",ABRIL!H7:H113)</f>
        <v>0</v>
      </c>
      <c r="H8" s="5">
        <f>SUMIF(MAIO!F7:F113,"ALUGUEL",MAIO!H7:H113)</f>
        <v>0</v>
      </c>
      <c r="I8" s="5">
        <f>SUMIF(JUNHO!F7:F113,"ALUGUEL",JUNHO!H7:H113)</f>
        <v>0</v>
      </c>
      <c r="J8" s="5">
        <f>SUMIF(JULHO!F7:F113,"ALUGUEL",JULHO!H7:H113)</f>
        <v>0</v>
      </c>
      <c r="K8" s="5">
        <f>SUMIF(AGOSTO!F7:F113,"ALUGUEL",AGOSTO!H7:H113)</f>
        <v>0</v>
      </c>
      <c r="L8" s="5">
        <f>SUMIF(SETEMBRO!F7:F113,"ALUGUEL",SETEMBRO!H7:H113)</f>
        <v>0</v>
      </c>
      <c r="M8" s="5">
        <f>SUMIF(OUTUBRO!F7:F113,"ALUGUEL",OUTUBRO!H7:H113)</f>
        <v>0</v>
      </c>
      <c r="N8" s="5">
        <f>SUMIF(NOVEMBRO!F7:F113,"ALUGUEL",NOVEMBRO!H7:H113)</f>
        <v>0</v>
      </c>
      <c r="O8" s="5">
        <f>SUMIF(DEZEMBRO!F7:F113,"ALUGUEL",DEZEMBRO!H7:H113)</f>
        <v>0</v>
      </c>
    </row>
    <row r="9" spans="3:15" x14ac:dyDescent="0.25">
      <c r="C9" s="3" t="s">
        <v>40</v>
      </c>
      <c r="D9" s="5">
        <f>SUMIF(JANEIRO!F7:F36,"VENDAS VA",JANEIRO!H7:H38)</f>
        <v>90</v>
      </c>
      <c r="E9" s="5">
        <f>SUMIF(FEVEREIRO!F7:F36,"VENDAS VA",FEVEREIRO!H7:H38)</f>
        <v>0</v>
      </c>
      <c r="F9" s="5">
        <f>SUMIF(MARÇO!F7:F36,"VENDAS VA",MARÇO!H7:H38)</f>
        <v>0</v>
      </c>
      <c r="G9" s="5">
        <f>SUMIF(ABRIL!F7:F36,"VENDAS VA",ABRIL!H7:H38)</f>
        <v>0</v>
      </c>
      <c r="H9" s="5">
        <f>SUMIF(MAIO!F7:F36,"VENDAS VA",MAIO!H7:H38)</f>
        <v>0</v>
      </c>
      <c r="I9" s="5">
        <f>SUMIF(JUNHO!F7:F36,"VENDAS VA",JUNHO!H7:H38)</f>
        <v>0</v>
      </c>
      <c r="J9" s="5">
        <f>SUMIF(JULHO!F7:F36,"VENDAS VA",JULHO!H7:H38)</f>
        <v>0</v>
      </c>
      <c r="K9" s="5">
        <f>SUMIF(AGOSTO!F7:F36,"VENDAS VA",AGOSTO!H7:H38)</f>
        <v>0</v>
      </c>
      <c r="L9" s="5">
        <f>SUMIF(SETEMBRO!F7:F36,"VENDAS VA",SETEMBRO!H7:H38)</f>
        <v>0</v>
      </c>
      <c r="M9" s="5">
        <f>SUMIF(OUTUBRO!F7:F36,"VENDAS VA",OUTUBRO!H7:H38)</f>
        <v>0</v>
      </c>
      <c r="N9" s="5">
        <f>SUMIF(NOVEMBRO!F7:F36,"VENDAS VA",NOVEMBRO!H7:H38)</f>
        <v>0</v>
      </c>
      <c r="O9" s="5">
        <f>SUMIF(DEZEMBRO!F7:F36,"VENDAS VA",DEZEMBRO!H7:H38)</f>
        <v>0</v>
      </c>
    </row>
    <row r="10" spans="3:15" x14ac:dyDescent="0.25">
      <c r="C10" s="3" t="s">
        <v>51</v>
      </c>
      <c r="D10" s="5">
        <f>JANEIRO!F4</f>
        <v>600</v>
      </c>
      <c r="E10" s="5">
        <f>FEVEREIRO!F4</f>
        <v>0</v>
      </c>
      <c r="F10" s="5">
        <f>MARÇO!F4</f>
        <v>0</v>
      </c>
      <c r="G10" s="5">
        <f>ABRIL!F4</f>
        <v>0</v>
      </c>
      <c r="H10" s="5">
        <f>MAIO!F4</f>
        <v>0</v>
      </c>
      <c r="I10" s="5">
        <f>JUNHO!F4</f>
        <v>0</v>
      </c>
      <c r="J10" s="5">
        <f>JULHO!F4</f>
        <v>0</v>
      </c>
      <c r="K10" s="5">
        <f>AGOSTO!F4</f>
        <v>0</v>
      </c>
      <c r="L10" s="5">
        <f>SETEMBRO!F4</f>
        <v>0</v>
      </c>
      <c r="M10" s="5">
        <f>OUTUBRO!F4</f>
        <v>0</v>
      </c>
      <c r="N10" s="5">
        <f>NOVEMBRO!F4</f>
        <v>0</v>
      </c>
      <c r="O10" s="5">
        <f>DEZEMBRO!F4</f>
        <v>0</v>
      </c>
    </row>
    <row r="11" spans="3:15" x14ac:dyDescent="0.25">
      <c r="C11" s="3" t="s">
        <v>83</v>
      </c>
      <c r="D11" s="5">
        <f>JANEIRO!H4</f>
        <v>90</v>
      </c>
      <c r="E11" s="5">
        <f>FEVEREIRO!H4</f>
        <v>0</v>
      </c>
      <c r="F11" s="5">
        <f>MARÇO!H4</f>
        <v>0</v>
      </c>
      <c r="G11" s="5">
        <f>ABRIL!H4</f>
        <v>0</v>
      </c>
      <c r="H11" s="5">
        <f>MAIO!H4</f>
        <v>0</v>
      </c>
      <c r="I11" s="5">
        <f>JUNHO!H4</f>
        <v>0</v>
      </c>
      <c r="J11" s="5">
        <f>JULHO!H4</f>
        <v>0</v>
      </c>
      <c r="K11" s="5">
        <f>AGOSTO!H4</f>
        <v>0</v>
      </c>
      <c r="L11" s="5">
        <f>SETEMBRO!H4</f>
        <v>0</v>
      </c>
      <c r="M11" s="5">
        <f>OUTUBRO!H4</f>
        <v>0</v>
      </c>
      <c r="N11" s="5">
        <f>NOVEMBRO!H4</f>
        <v>0</v>
      </c>
      <c r="O11" s="5">
        <f>DEZEMBRO!H4</f>
        <v>0</v>
      </c>
    </row>
    <row r="12" spans="3:15" x14ac:dyDescent="0.25">
      <c r="C12" s="3" t="s">
        <v>23</v>
      </c>
      <c r="D12" s="5">
        <f>SUMIF(JANEIRO!F7:F36,"OUTROS",JANEIRO!H7:H38)</f>
        <v>0</v>
      </c>
      <c r="E12" s="5">
        <f>SUMIF(FEVEREIRO!F7:F36,"OUTROS",FEVEREIRO!H7:H38)</f>
        <v>0</v>
      </c>
      <c r="F12" s="5">
        <f>SUMIF(MARÇO!F7:F36,"OUTROS",MARÇO!H7:H38)</f>
        <v>0</v>
      </c>
      <c r="G12" s="5">
        <f>SUMIF(ABRIL!F7:F36,"OUTROS",ABRIL!H7:H38)</f>
        <v>0</v>
      </c>
      <c r="H12" s="5">
        <f>SUMIF(MAIO!F7:F36,"OUTROS",MAIO!H7:H38)</f>
        <v>0</v>
      </c>
      <c r="I12" s="5">
        <f>SUMIF(JUNHO!F7:F36,"OUTROS",JUNHO!H7:H38)</f>
        <v>0</v>
      </c>
      <c r="J12" s="5">
        <f>SUMIF(JULHO!F7:F36,"OUTROS",JULHO!H7:H38)</f>
        <v>0</v>
      </c>
      <c r="K12" s="5">
        <f>SUMIF(AGOSTO!F7:F36,"OUTROS",AGOSTO!H7:H38)</f>
        <v>0</v>
      </c>
      <c r="L12" s="5">
        <f>SUMIF(SETEMBRO!F7:F36,"OUTROS",SETEMBRO!H7:H38)</f>
        <v>0</v>
      </c>
      <c r="M12" s="5">
        <f>SUMIF(OUTUBRO!F7:F36,"OUTROS",OUTUBRO!H7:H38)</f>
        <v>0</v>
      </c>
      <c r="N12" s="5">
        <f>SUMIF(NOVEMBRO!F7:F36,"OUTROS",OUTUBRO!H7:H38)</f>
        <v>0</v>
      </c>
      <c r="O12" s="5">
        <f>SUMIF(DEZEMBRO!F7:F36,"OUTROS",DEZEMBRO!H7:H38)</f>
        <v>0</v>
      </c>
    </row>
    <row r="13" spans="3:15" x14ac:dyDescent="0.25">
      <c r="C13" s="3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3:15" x14ac:dyDescent="0.25">
      <c r="C14" s="3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3:15" x14ac:dyDescent="0.25"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3:15" x14ac:dyDescent="0.25"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3:15" x14ac:dyDescent="0.25"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3:15" x14ac:dyDescent="0.25">
      <c r="C18" s="13" t="s">
        <v>78</v>
      </c>
      <c r="D18" s="29">
        <f>SUM(D7:D17)</f>
        <v>4280</v>
      </c>
      <c r="E18" s="29">
        <f t="shared" ref="E18:O18" si="0">SUM(E7:E17)</f>
        <v>0</v>
      </c>
      <c r="F18" s="29">
        <f t="shared" si="0"/>
        <v>490</v>
      </c>
      <c r="G18" s="29">
        <f t="shared" si="0"/>
        <v>0</v>
      </c>
      <c r="H18" s="29">
        <f t="shared" si="0"/>
        <v>0</v>
      </c>
      <c r="I18" s="29">
        <f t="shared" si="0"/>
        <v>0</v>
      </c>
      <c r="J18" s="29">
        <f t="shared" si="0"/>
        <v>4300</v>
      </c>
      <c r="K18" s="29">
        <f t="shared" si="0"/>
        <v>0</v>
      </c>
      <c r="L18" s="29">
        <f t="shared" si="0"/>
        <v>0</v>
      </c>
      <c r="M18" s="29">
        <f t="shared" si="0"/>
        <v>0</v>
      </c>
      <c r="N18" s="29">
        <f t="shared" si="0"/>
        <v>0</v>
      </c>
      <c r="O18" s="29">
        <f t="shared" si="0"/>
        <v>0</v>
      </c>
    </row>
    <row r="19" spans="3:15" x14ac:dyDescent="0.25">
      <c r="C19" s="2" t="s">
        <v>16</v>
      </c>
      <c r="D19" s="6" t="s">
        <v>0</v>
      </c>
      <c r="E19" s="6" t="s">
        <v>1</v>
      </c>
      <c r="F19" s="6" t="s">
        <v>2</v>
      </c>
      <c r="G19" s="6" t="s">
        <v>3</v>
      </c>
      <c r="H19" s="6" t="s">
        <v>4</v>
      </c>
      <c r="I19" s="6" t="s">
        <v>5</v>
      </c>
      <c r="J19" s="6" t="s">
        <v>6</v>
      </c>
      <c r="K19" s="6" t="s">
        <v>7</v>
      </c>
      <c r="L19" s="6" t="s">
        <v>8</v>
      </c>
      <c r="M19" s="6" t="s">
        <v>9</v>
      </c>
      <c r="N19" s="6" t="s">
        <v>10</v>
      </c>
      <c r="O19" s="6" t="s">
        <v>11</v>
      </c>
    </row>
    <row r="20" spans="3:15" x14ac:dyDescent="0.25">
      <c r="C20" t="s">
        <v>18</v>
      </c>
      <c r="D20" s="5">
        <f>JANEIRO!T6</f>
        <v>810</v>
      </c>
      <c r="E20" s="5">
        <f>FEVEREIRO!T6</f>
        <v>0</v>
      </c>
      <c r="F20" s="5">
        <f>MARÇO!T6</f>
        <v>0</v>
      </c>
      <c r="G20" s="5">
        <f>ABRIL!T6</f>
        <v>0</v>
      </c>
      <c r="H20" s="5">
        <f>MAIO!T6</f>
        <v>0</v>
      </c>
      <c r="I20" s="5">
        <f>JUNHO!T6</f>
        <v>0</v>
      </c>
      <c r="J20" s="5">
        <f>JULHO!T6</f>
        <v>0</v>
      </c>
      <c r="K20" s="5">
        <f>AGOSTO!T6</f>
        <v>0</v>
      </c>
      <c r="L20" s="5">
        <f>SETEMBRO!T6</f>
        <v>0</v>
      </c>
      <c r="M20" s="5">
        <f>OUTUBRO!T6</f>
        <v>0</v>
      </c>
      <c r="N20" s="5">
        <f>NOVEMBRO!T6</f>
        <v>0</v>
      </c>
      <c r="O20" s="5">
        <f>DEZEMBRO!T6</f>
        <v>0</v>
      </c>
    </row>
    <row r="21" spans="3:15" x14ac:dyDescent="0.25">
      <c r="C21" t="s">
        <v>19</v>
      </c>
      <c r="D21" s="5">
        <f>JANEIRO!T7</f>
        <v>0</v>
      </c>
      <c r="E21" s="5">
        <f>FEVEREIRO!T7</f>
        <v>0</v>
      </c>
      <c r="F21" s="5">
        <f>MARÇO!T7</f>
        <v>0</v>
      </c>
      <c r="G21" s="5">
        <f>ABRIL!T7</f>
        <v>0</v>
      </c>
      <c r="H21" s="5">
        <f>MAIO!T7</f>
        <v>0</v>
      </c>
      <c r="I21" s="5">
        <f>JUNHO!T7</f>
        <v>0</v>
      </c>
      <c r="J21" s="5">
        <f>JULHO!T7</f>
        <v>0</v>
      </c>
      <c r="K21" s="5">
        <f>AGOSTO!T7</f>
        <v>0</v>
      </c>
      <c r="L21" s="5">
        <f>SETEMBRO!T7</f>
        <v>0</v>
      </c>
      <c r="M21" s="5">
        <f>OUTUBRO!T7</f>
        <v>0</v>
      </c>
      <c r="N21" s="5">
        <f>NOVEMBRO!T7</f>
        <v>0</v>
      </c>
      <c r="O21" s="5">
        <f>DEZEMBRO!T7</f>
        <v>0</v>
      </c>
    </row>
    <row r="22" spans="3:15" x14ac:dyDescent="0.25">
      <c r="C22" t="s">
        <v>20</v>
      </c>
      <c r="D22" s="5">
        <f>JANEIRO!T8</f>
        <v>145</v>
      </c>
      <c r="E22" s="5">
        <f>FEVEREIRO!T8</f>
        <v>0</v>
      </c>
      <c r="F22" s="5">
        <f>MARÇO!T8</f>
        <v>0</v>
      </c>
      <c r="G22" s="5">
        <f>ABRIL!T8</f>
        <v>0</v>
      </c>
      <c r="H22" s="5">
        <f>MAIO!T8</f>
        <v>0</v>
      </c>
      <c r="I22" s="5">
        <f>JUNHO!T8</f>
        <v>0</v>
      </c>
      <c r="J22" s="5">
        <f>JULHO!T8</f>
        <v>0</v>
      </c>
      <c r="K22" s="5">
        <f>AGOSTO!T8</f>
        <v>0</v>
      </c>
      <c r="L22" s="5">
        <f>SETEMBRO!T8</f>
        <v>0</v>
      </c>
      <c r="M22" s="5">
        <f>OUTUBRO!T8</f>
        <v>0</v>
      </c>
      <c r="N22" s="5">
        <f>NOVEMBRO!T8</f>
        <v>0</v>
      </c>
      <c r="O22" s="5">
        <f>DEZEMBRO!T8</f>
        <v>0</v>
      </c>
    </row>
    <row r="23" spans="3:15" x14ac:dyDescent="0.25">
      <c r="C23" t="s">
        <v>37</v>
      </c>
      <c r="D23" s="5">
        <f>JANEIRO!T9</f>
        <v>350</v>
      </c>
      <c r="E23" s="5">
        <f>FEVEREIRO!T9</f>
        <v>0</v>
      </c>
      <c r="F23" s="5">
        <f>MARÇO!T9</f>
        <v>0</v>
      </c>
      <c r="G23" s="5">
        <f>ABRIL!T9</f>
        <v>0</v>
      </c>
      <c r="H23" s="5">
        <f>MAIO!T9</f>
        <v>0</v>
      </c>
      <c r="I23" s="5">
        <f>JUNHO!T9</f>
        <v>0</v>
      </c>
      <c r="J23" s="5">
        <f>JULHO!T9</f>
        <v>0</v>
      </c>
      <c r="K23" s="5">
        <f>AGOSTO!T9</f>
        <v>0</v>
      </c>
      <c r="L23" s="5">
        <f>SETEMBRO!T9</f>
        <v>0</v>
      </c>
      <c r="M23" s="5">
        <f>OUTUBRO!T9</f>
        <v>0</v>
      </c>
      <c r="N23" s="5">
        <f>NOVEMBRO!T9</f>
        <v>0</v>
      </c>
      <c r="O23" s="5">
        <f>DEZEMBRO!T9</f>
        <v>0</v>
      </c>
    </row>
    <row r="24" spans="3:15" x14ac:dyDescent="0.25">
      <c r="C24" t="s">
        <v>85</v>
      </c>
      <c r="D24" s="5">
        <f>JANEIRO!T10</f>
        <v>570</v>
      </c>
      <c r="E24" s="5">
        <f>FEVEREIRO!T10</f>
        <v>0</v>
      </c>
      <c r="F24" s="5">
        <f>MARÇO!T10</f>
        <v>0</v>
      </c>
      <c r="G24" s="5">
        <f>ABRIL!T10</f>
        <v>0</v>
      </c>
      <c r="H24" s="5">
        <f>MAIO!T10</f>
        <v>0</v>
      </c>
      <c r="I24" s="5">
        <f>JUNHO!T10</f>
        <v>0</v>
      </c>
      <c r="J24" s="5">
        <f>JULHO!T10</f>
        <v>0</v>
      </c>
      <c r="K24" s="5">
        <f>AGOSTO!T10</f>
        <v>0</v>
      </c>
      <c r="L24" s="5">
        <f>SETEMBRO!T10</f>
        <v>0</v>
      </c>
      <c r="M24" s="5">
        <f>OUTUBRO!T10</f>
        <v>0</v>
      </c>
      <c r="N24" s="5">
        <f>NOVEMBRO!T10</f>
        <v>0</v>
      </c>
      <c r="O24" s="5">
        <f>DEZEMBRO!T10</f>
        <v>0</v>
      </c>
    </row>
    <row r="25" spans="3:15" x14ac:dyDescent="0.25">
      <c r="C25" t="s">
        <v>22</v>
      </c>
      <c r="D25" s="5">
        <f>JANEIRO!T11</f>
        <v>158</v>
      </c>
      <c r="E25" s="5">
        <f>FEVEREIRO!T11</f>
        <v>0</v>
      </c>
      <c r="F25" s="5">
        <f>MARÇO!T11</f>
        <v>0</v>
      </c>
      <c r="G25" s="5">
        <f>ABRIL!T11</f>
        <v>0</v>
      </c>
      <c r="H25" s="5">
        <f>MAIO!T11</f>
        <v>0</v>
      </c>
      <c r="I25" s="5">
        <f>JUNHO!T11</f>
        <v>0</v>
      </c>
      <c r="J25" s="5">
        <f>JULHO!T11</f>
        <v>0</v>
      </c>
      <c r="K25" s="5">
        <f>AGOSTO!T11</f>
        <v>0</v>
      </c>
      <c r="L25" s="5">
        <f>SETEMBRO!T11</f>
        <v>0</v>
      </c>
      <c r="M25" s="5">
        <f>OUTUBRO!T11</f>
        <v>0</v>
      </c>
      <c r="N25" s="5">
        <f>NOVEMBRO!T11</f>
        <v>0</v>
      </c>
      <c r="O25" s="5">
        <f>DEZEMBRO!T11</f>
        <v>0</v>
      </c>
    </row>
    <row r="26" spans="3:15" x14ac:dyDescent="0.25">
      <c r="C26" t="s">
        <v>36</v>
      </c>
      <c r="D26" s="5">
        <f>JANEIRO!T12</f>
        <v>1600</v>
      </c>
      <c r="E26" s="5">
        <f>FEVEREIRO!T12</f>
        <v>0</v>
      </c>
      <c r="F26" s="5">
        <f>MARÇO!T12</f>
        <v>0</v>
      </c>
      <c r="G26" s="5">
        <f>ABRIL!T12</f>
        <v>0</v>
      </c>
      <c r="H26" s="5">
        <f>MAIO!T12</f>
        <v>0</v>
      </c>
      <c r="I26" s="5">
        <f>JUNHO!T12</f>
        <v>0</v>
      </c>
      <c r="J26" s="5">
        <f>JULHO!T12</f>
        <v>0</v>
      </c>
      <c r="K26" s="5">
        <f>AGOSTO!T12</f>
        <v>0</v>
      </c>
      <c r="L26" s="5">
        <f>SETEMBRO!T12</f>
        <v>0</v>
      </c>
      <c r="M26" s="5">
        <f>OUTUBRO!T12</f>
        <v>0</v>
      </c>
      <c r="N26" s="5">
        <f>NOVEMBRO!T12</f>
        <v>0</v>
      </c>
      <c r="O26" s="5">
        <f>DEZEMBRO!T12</f>
        <v>0</v>
      </c>
    </row>
    <row r="27" spans="3:15" x14ac:dyDescent="0.25">
      <c r="C27" t="s">
        <v>39</v>
      </c>
      <c r="D27" s="5">
        <f>JANEIRO!T13</f>
        <v>90</v>
      </c>
      <c r="E27" s="5">
        <f>FEVEREIRO!T13</f>
        <v>0</v>
      </c>
      <c r="F27" s="5">
        <f>MARÇO!T13</f>
        <v>0</v>
      </c>
      <c r="G27" s="5">
        <f>ABRIL!T13</f>
        <v>0</v>
      </c>
      <c r="H27" s="5">
        <f>MAIO!T13</f>
        <v>0</v>
      </c>
      <c r="I27" s="5">
        <f>JUNHO!T13</f>
        <v>0</v>
      </c>
      <c r="J27" s="5">
        <f>JULHO!T13</f>
        <v>0</v>
      </c>
      <c r="K27" s="5">
        <f>AGOSTO!T13</f>
        <v>0</v>
      </c>
      <c r="L27" s="5">
        <f>SETEMBRO!T13</f>
        <v>0</v>
      </c>
      <c r="M27" s="5">
        <f>OUTUBRO!T13</f>
        <v>0</v>
      </c>
      <c r="N27" s="5">
        <f>NOVEMBRO!T13</f>
        <v>0</v>
      </c>
      <c r="O27" s="5">
        <f>DEZEMBRO!T13</f>
        <v>0</v>
      </c>
    </row>
    <row r="28" spans="3:15" x14ac:dyDescent="0.25">
      <c r="C28" t="s">
        <v>38</v>
      </c>
      <c r="D28" s="5">
        <f>JANEIRO!T14</f>
        <v>0</v>
      </c>
      <c r="E28" s="5">
        <f>FEVEREIRO!T14</f>
        <v>0</v>
      </c>
      <c r="F28" s="5">
        <f>MARÇO!T14</f>
        <v>0</v>
      </c>
      <c r="G28" s="5">
        <f>ABRIL!T14</f>
        <v>0</v>
      </c>
      <c r="H28" s="5">
        <f>MAIO!T14</f>
        <v>0</v>
      </c>
      <c r="I28" s="5">
        <f>JUNHO!T14</f>
        <v>0</v>
      </c>
      <c r="J28" s="5">
        <f>JULHO!T14</f>
        <v>0</v>
      </c>
      <c r="K28" s="5">
        <f>AGOSTO!T14</f>
        <v>0</v>
      </c>
      <c r="L28" s="5">
        <f>SETEMBRO!T14</f>
        <v>0</v>
      </c>
      <c r="M28" s="5">
        <f>OUTUBRO!T14</f>
        <v>0</v>
      </c>
      <c r="N28" s="5">
        <f>NOVEMBRO!T14</f>
        <v>0</v>
      </c>
      <c r="O28" s="5">
        <f>DEZEMBRO!T14</f>
        <v>0</v>
      </c>
    </row>
    <row r="29" spans="3:15" x14ac:dyDescent="0.25">
      <c r="C29" t="s">
        <v>49</v>
      </c>
      <c r="D29" s="5">
        <f>JANEIRO!T15</f>
        <v>0</v>
      </c>
      <c r="E29" s="5">
        <f>FEVEREIRO!T15</f>
        <v>0</v>
      </c>
      <c r="F29" s="5">
        <f>MARÇO!T15</f>
        <v>0</v>
      </c>
      <c r="G29" s="5">
        <f>ABRIL!T15</f>
        <v>0</v>
      </c>
      <c r="H29" s="5">
        <f>MAIO!T15</f>
        <v>0</v>
      </c>
      <c r="I29" s="5">
        <f>JUNHO!T15</f>
        <v>0</v>
      </c>
      <c r="J29" s="5">
        <f>JULHO!T15</f>
        <v>0</v>
      </c>
      <c r="K29" s="5">
        <f>AGOSTO!T15</f>
        <v>0</v>
      </c>
      <c r="L29" s="5">
        <f>SETEMBRO!T15</f>
        <v>0</v>
      </c>
      <c r="M29" s="5">
        <f>OUTUBRO!T15</f>
        <v>0</v>
      </c>
      <c r="N29" s="5">
        <f>NOVEMBRO!T15</f>
        <v>0</v>
      </c>
      <c r="O29" s="5">
        <f>DEZEMBRO!T15</f>
        <v>0</v>
      </c>
    </row>
    <row r="30" spans="3:15" x14ac:dyDescent="0.25">
      <c r="C30" t="s">
        <v>56</v>
      </c>
      <c r="D30" s="5">
        <f>JANEIRO!T16</f>
        <v>0</v>
      </c>
      <c r="E30" s="5">
        <f>FEVEREIRO!T16</f>
        <v>0</v>
      </c>
      <c r="F30" s="5">
        <f>MARÇO!T16</f>
        <v>0</v>
      </c>
      <c r="G30" s="5">
        <f>ABRIL!T16</f>
        <v>0</v>
      </c>
      <c r="H30" s="5">
        <f>MAIO!T16</f>
        <v>0</v>
      </c>
      <c r="I30" s="5">
        <f>JUNHO!T16</f>
        <v>0</v>
      </c>
      <c r="J30" s="5">
        <f>JULHO!T16</f>
        <v>0</v>
      </c>
      <c r="K30" s="5">
        <f>AGOSTO!T16</f>
        <v>0</v>
      </c>
      <c r="L30" s="5">
        <f>SETEMBRO!T16</f>
        <v>0</v>
      </c>
      <c r="M30" s="5">
        <f>OUTUBRO!T16</f>
        <v>0</v>
      </c>
      <c r="N30" s="5">
        <f>NOVEMBRO!T16</f>
        <v>0</v>
      </c>
      <c r="O30" s="5">
        <f>DEZEMBRO!T16</f>
        <v>0</v>
      </c>
    </row>
    <row r="31" spans="3:15" x14ac:dyDescent="0.25">
      <c r="C31" t="s">
        <v>57</v>
      </c>
      <c r="D31" s="5">
        <f>JANEIRO!T17</f>
        <v>0</v>
      </c>
      <c r="E31" s="5">
        <f>FEVEREIRO!T17</f>
        <v>0</v>
      </c>
      <c r="F31" s="5">
        <f>MARÇO!T17</f>
        <v>0</v>
      </c>
      <c r="G31" s="5">
        <f>ABRIL!T17</f>
        <v>0</v>
      </c>
      <c r="H31" s="5">
        <f>MAIO!T17</f>
        <v>0</v>
      </c>
      <c r="I31" s="5">
        <f>JUNHO!T17</f>
        <v>0</v>
      </c>
      <c r="J31" s="5">
        <f>JULHO!T17</f>
        <v>0</v>
      </c>
      <c r="K31" s="5">
        <f>AGOSTO!T17</f>
        <v>0</v>
      </c>
      <c r="L31" s="5">
        <f>SETEMBRO!T17</f>
        <v>0</v>
      </c>
      <c r="M31" s="5">
        <f>OUTUBRO!T17</f>
        <v>0</v>
      </c>
      <c r="N31" s="5">
        <f>NOVEMBRO!T17</f>
        <v>0</v>
      </c>
      <c r="O31" s="5">
        <f>DEZEMBRO!T17</f>
        <v>0</v>
      </c>
    </row>
    <row r="32" spans="3:15" x14ac:dyDescent="0.25">
      <c r="C32" s="3" t="s">
        <v>79</v>
      </c>
      <c r="D32" s="5">
        <f>JANEIRO!T18</f>
        <v>800</v>
      </c>
      <c r="E32" s="5">
        <f>FEVEREIRO!T18</f>
        <v>0</v>
      </c>
      <c r="F32" s="5">
        <f>MARÇO!T18</f>
        <v>0</v>
      </c>
      <c r="G32" s="5">
        <f>ABRIL!T18</f>
        <v>0</v>
      </c>
      <c r="H32" s="5">
        <f>MAIO!T18</f>
        <v>0</v>
      </c>
      <c r="I32" s="5">
        <f>JUNHO!T18</f>
        <v>0</v>
      </c>
      <c r="J32" s="5">
        <f>JULHO!T18</f>
        <v>0</v>
      </c>
      <c r="K32" s="5">
        <f>AGOSTO!T18</f>
        <v>0</v>
      </c>
      <c r="L32" s="5">
        <f>SETEMBRO!T18</f>
        <v>0</v>
      </c>
      <c r="M32" s="5">
        <f>OUTUBRO!T18</f>
        <v>0</v>
      </c>
      <c r="N32" s="5">
        <f>NOVEMBRO!T18</f>
        <v>0</v>
      </c>
      <c r="O32" s="5">
        <f>DEZEMBRO!T18</f>
        <v>0</v>
      </c>
    </row>
    <row r="33" spans="3:17" x14ac:dyDescent="0.25">
      <c r="C33" t="s">
        <v>82</v>
      </c>
      <c r="D33" s="5">
        <f>JANEIRO!T19</f>
        <v>0</v>
      </c>
      <c r="E33" s="5">
        <f>FEVEREIRO!T19</f>
        <v>0</v>
      </c>
      <c r="F33" s="5">
        <f>MARÇO!T19</f>
        <v>0</v>
      </c>
      <c r="G33" s="5">
        <f>ABRIL!T19</f>
        <v>0</v>
      </c>
      <c r="H33" s="5">
        <f>MAIO!T19</f>
        <v>0</v>
      </c>
      <c r="I33" s="5">
        <f>JUNHO!T19</f>
        <v>0</v>
      </c>
      <c r="J33" s="5">
        <f>JULHO!T19</f>
        <v>0</v>
      </c>
      <c r="K33" s="5">
        <f>AGOSTO!T19</f>
        <v>0</v>
      </c>
      <c r="L33" s="5">
        <f>SETEMBRO!T19</f>
        <v>0</v>
      </c>
      <c r="M33" s="5">
        <f>OUTUBRO!T19</f>
        <v>0</v>
      </c>
      <c r="N33" s="5">
        <f>NOVEMBRO!T19</f>
        <v>0</v>
      </c>
      <c r="O33" s="5">
        <f>DEZEMBRO!T19</f>
        <v>0</v>
      </c>
    </row>
    <row r="34" spans="3:17" x14ac:dyDescent="0.25">
      <c r="C34" t="s">
        <v>23</v>
      </c>
      <c r="D34" s="5">
        <f>JANEIRO!T20</f>
        <v>0</v>
      </c>
      <c r="E34" s="5">
        <f>FEVEREIRO!T20</f>
        <v>0</v>
      </c>
      <c r="F34" s="5">
        <f>MARÇO!T20</f>
        <v>0</v>
      </c>
      <c r="G34" s="5">
        <f>ABRIL!T20</f>
        <v>0</v>
      </c>
      <c r="H34" s="5">
        <f>MAIO!T20</f>
        <v>0</v>
      </c>
      <c r="I34" s="5">
        <f>JUNHO!T20</f>
        <v>0</v>
      </c>
      <c r="J34" s="5">
        <f>JULHO!T20</f>
        <v>0</v>
      </c>
      <c r="K34" s="5">
        <f>AGOSTO!T20</f>
        <v>0</v>
      </c>
      <c r="L34" s="5">
        <f>SETEMBRO!T20</f>
        <v>0</v>
      </c>
      <c r="M34" s="5">
        <f>OUTUBRO!T20</f>
        <v>0</v>
      </c>
      <c r="N34" s="5">
        <f>NOVEMBRO!T20</f>
        <v>0</v>
      </c>
      <c r="O34" s="5">
        <f>DEZEMBRO!T20</f>
        <v>0</v>
      </c>
    </row>
    <row r="35" spans="3:17" x14ac:dyDescent="0.25">
      <c r="C35" s="4" t="s">
        <v>41</v>
      </c>
      <c r="D35" s="28">
        <f>SUM(D20:D33)</f>
        <v>4523</v>
      </c>
      <c r="E35" s="28">
        <f t="shared" ref="E35:O35" si="1">SUM(E20:E33)</f>
        <v>0</v>
      </c>
      <c r="F35" s="28">
        <f t="shared" si="1"/>
        <v>0</v>
      </c>
      <c r="G35" s="28">
        <f t="shared" si="1"/>
        <v>0</v>
      </c>
      <c r="H35" s="28">
        <f t="shared" si="1"/>
        <v>0</v>
      </c>
      <c r="I35" s="28">
        <f t="shared" si="1"/>
        <v>0</v>
      </c>
      <c r="J35" s="28">
        <f t="shared" si="1"/>
        <v>0</v>
      </c>
      <c r="K35" s="28">
        <f t="shared" si="1"/>
        <v>0</v>
      </c>
      <c r="L35" s="28">
        <f t="shared" si="1"/>
        <v>0</v>
      </c>
      <c r="M35" s="28">
        <f t="shared" si="1"/>
        <v>0</v>
      </c>
      <c r="N35" s="28">
        <f t="shared" si="1"/>
        <v>0</v>
      </c>
      <c r="O35" s="28">
        <f t="shared" si="1"/>
        <v>0</v>
      </c>
    </row>
    <row r="37" spans="3:17" x14ac:dyDescent="0.25">
      <c r="C37" t="s">
        <v>54</v>
      </c>
      <c r="D37" s="5">
        <f>D18-D35</f>
        <v>-243</v>
      </c>
      <c r="E37" s="5">
        <f t="shared" ref="E37:O37" si="2">E18-E35</f>
        <v>0</v>
      </c>
      <c r="F37" s="5">
        <f t="shared" si="2"/>
        <v>490</v>
      </c>
      <c r="G37" s="5">
        <f t="shared" si="2"/>
        <v>0</v>
      </c>
      <c r="H37" s="5">
        <f t="shared" si="2"/>
        <v>0</v>
      </c>
      <c r="I37" s="5">
        <f t="shared" si="2"/>
        <v>0</v>
      </c>
      <c r="J37" s="5">
        <f t="shared" si="2"/>
        <v>4300</v>
      </c>
      <c r="K37" s="5">
        <f t="shared" si="2"/>
        <v>0</v>
      </c>
      <c r="L37" s="5">
        <f t="shared" si="2"/>
        <v>0</v>
      </c>
      <c r="M37" s="5">
        <f t="shared" si="2"/>
        <v>0</v>
      </c>
      <c r="N37" s="5">
        <f t="shared" si="2"/>
        <v>0</v>
      </c>
      <c r="O37" s="5">
        <f t="shared" si="2"/>
        <v>0</v>
      </c>
      <c r="Q37" s="15"/>
    </row>
    <row r="38" spans="3:17" x14ac:dyDescent="0.25">
      <c r="C38" t="s">
        <v>77</v>
      </c>
      <c r="D38" s="15">
        <f>D26</f>
        <v>1600</v>
      </c>
      <c r="E38" s="15">
        <f t="shared" ref="E38:O38" si="3">E26</f>
        <v>0</v>
      </c>
      <c r="F38" s="15">
        <f t="shared" si="3"/>
        <v>0</v>
      </c>
      <c r="G38" s="15">
        <f t="shared" si="3"/>
        <v>0</v>
      </c>
      <c r="H38" s="15">
        <f t="shared" si="3"/>
        <v>0</v>
      </c>
      <c r="I38" s="15">
        <f t="shared" si="3"/>
        <v>0</v>
      </c>
      <c r="J38" s="15">
        <f t="shared" si="3"/>
        <v>0</v>
      </c>
      <c r="K38" s="15">
        <f t="shared" si="3"/>
        <v>0</v>
      </c>
      <c r="L38" s="15">
        <f t="shared" si="3"/>
        <v>0</v>
      </c>
      <c r="M38" s="15">
        <f t="shared" si="3"/>
        <v>0</v>
      </c>
      <c r="N38" s="15">
        <f t="shared" si="3"/>
        <v>0</v>
      </c>
      <c r="O38" s="15">
        <f t="shared" si="3"/>
        <v>0</v>
      </c>
    </row>
  </sheetData>
  <mergeCells count="1">
    <mergeCell ref="C1:L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W37"/>
  <sheetViews>
    <sheetView workbookViewId="0">
      <selection activeCell="H4" sqref="H4"/>
    </sheetView>
  </sheetViews>
  <sheetFormatPr defaultRowHeight="15" x14ac:dyDescent="0.25"/>
  <cols>
    <col min="5" max="5" width="18.28515625" bestFit="1" customWidth="1"/>
    <col min="6" max="6" width="11" customWidth="1"/>
    <col min="7" max="7" width="10.7109375" bestFit="1" customWidth="1"/>
    <col min="8" max="8" width="11.7109375" style="5" bestFit="1" customWidth="1"/>
    <col min="13" max="13" width="15.7109375" bestFit="1" customWidth="1"/>
    <col min="14" max="14" width="19.42578125" bestFit="1" customWidth="1"/>
    <col min="15" max="15" width="10.7109375" bestFit="1" customWidth="1"/>
    <col min="16" max="16" width="11.7109375" style="5" bestFit="1" customWidth="1"/>
    <col min="17" max="17" width="4.7109375" customWidth="1"/>
    <col min="18" max="18" width="9.140625" hidden="1" customWidth="1"/>
    <col min="19" max="19" width="19.42578125" bestFit="1" customWidth="1"/>
    <col min="20" max="20" width="11.7109375" bestFit="1" customWidth="1"/>
    <col min="21" max="21" width="19.42578125" bestFit="1" customWidth="1"/>
    <col min="22" max="22" width="10.140625" style="11" bestFit="1" customWidth="1"/>
    <col min="23" max="23" width="30.140625" customWidth="1"/>
    <col min="25" max="25" width="10.140625" bestFit="1" customWidth="1"/>
  </cols>
  <sheetData>
    <row r="1" spans="5:23" x14ac:dyDescent="0.25">
      <c r="E1" s="32" t="s">
        <v>73</v>
      </c>
      <c r="F1" s="32"/>
      <c r="G1" s="32"/>
      <c r="H1" s="32"/>
    </row>
    <row r="2" spans="5:23" x14ac:dyDescent="0.25">
      <c r="E2" s="32"/>
      <c r="F2" s="32"/>
      <c r="G2" s="32"/>
      <c r="H2" s="32"/>
    </row>
    <row r="4" spans="5:23" x14ac:dyDescent="0.25">
      <c r="E4" t="s">
        <v>51</v>
      </c>
      <c r="F4" s="5"/>
      <c r="G4" t="s">
        <v>83</v>
      </c>
    </row>
    <row r="5" spans="5:23" x14ac:dyDescent="0.25">
      <c r="E5" s="7" t="s">
        <v>24</v>
      </c>
      <c r="F5" s="7"/>
      <c r="G5" s="7"/>
      <c r="H5" s="10"/>
      <c r="I5" s="7"/>
      <c r="J5" s="7"/>
      <c r="K5" s="7"/>
      <c r="M5" s="8" t="s">
        <v>25</v>
      </c>
      <c r="N5" s="8"/>
      <c r="O5" s="8"/>
      <c r="P5" s="12"/>
      <c r="Q5" s="8"/>
      <c r="R5" s="8"/>
      <c r="T5" s="5"/>
      <c r="U5" s="24" t="s">
        <v>86</v>
      </c>
      <c r="V5" s="26"/>
      <c r="W5" s="21" t="s">
        <v>87</v>
      </c>
    </row>
    <row r="6" spans="5:23" x14ac:dyDescent="0.25">
      <c r="E6" s="18" t="s">
        <v>26</v>
      </c>
      <c r="F6" s="18" t="s">
        <v>29</v>
      </c>
      <c r="G6" s="18" t="s">
        <v>27</v>
      </c>
      <c r="H6" s="19" t="s">
        <v>28</v>
      </c>
      <c r="M6" s="18" t="s">
        <v>26</v>
      </c>
      <c r="N6" s="18" t="s">
        <v>29</v>
      </c>
      <c r="O6" s="18" t="s">
        <v>27</v>
      </c>
      <c r="P6" s="19" t="s">
        <v>28</v>
      </c>
      <c r="S6" t="s">
        <v>18</v>
      </c>
      <c r="T6" s="5">
        <f>SUMIF(N7:N117,"ALIMENTAÇÃO",P7:P117)</f>
        <v>0</v>
      </c>
      <c r="U6" s="25">
        <v>1000</v>
      </c>
      <c r="V6" s="27">
        <f>T6/U6</f>
        <v>0</v>
      </c>
      <c r="W6" s="30" t="str">
        <f>IF(V6&gt;100%,T6-U6,"ESTA DENTRO DO LIMITE")</f>
        <v>ESTA DENTRO DO LIMITE</v>
      </c>
    </row>
    <row r="7" spans="5:23" x14ac:dyDescent="0.25">
      <c r="E7" s="1"/>
      <c r="F7" s="1"/>
      <c r="G7" s="22"/>
      <c r="H7" s="23"/>
      <c r="M7" s="1"/>
      <c r="N7" s="1"/>
      <c r="O7" s="22"/>
      <c r="P7" s="23"/>
      <c r="S7" t="s">
        <v>19</v>
      </c>
      <c r="T7" s="5">
        <f>SUMIF(N7:N117,"LAZER",P7:P117)</f>
        <v>0</v>
      </c>
      <c r="U7" s="5">
        <v>150</v>
      </c>
      <c r="V7" s="27">
        <f t="shared" ref="V7:V20" si="0">T7/U7</f>
        <v>0</v>
      </c>
      <c r="W7" s="5" t="str">
        <f>IF(V7&gt;100%,T7-U7,"ESTA DENTRO DO LIMITE")</f>
        <v>ESTA DENTRO DO LIMITE</v>
      </c>
    </row>
    <row r="8" spans="5:23" x14ac:dyDescent="0.25">
      <c r="G8" s="22"/>
      <c r="O8" s="22"/>
      <c r="S8" t="s">
        <v>20</v>
      </c>
      <c r="T8" s="5">
        <f>SUMIF(N7:N37,"TRANSPORTE",P7:P37)</f>
        <v>0</v>
      </c>
      <c r="U8" s="25">
        <v>200</v>
      </c>
      <c r="V8" s="27">
        <f t="shared" si="0"/>
        <v>0</v>
      </c>
      <c r="W8" s="5" t="str">
        <f>IF(V8&gt;100%,T8-U8,"ESTA DENTRO DO LIMITE")</f>
        <v>ESTA DENTRO DO LIMITE</v>
      </c>
    </row>
    <row r="9" spans="5:23" x14ac:dyDescent="0.25">
      <c r="E9" s="1"/>
      <c r="F9" s="1"/>
      <c r="G9" s="22"/>
      <c r="H9" s="23"/>
      <c r="M9" s="1"/>
      <c r="N9" s="1"/>
      <c r="O9" s="22"/>
      <c r="P9" s="23"/>
      <c r="S9" t="s">
        <v>37</v>
      </c>
      <c r="T9" s="5">
        <f>SUMIF(N7:N37,"EDUCAÇÃO",P7:P117)</f>
        <v>0</v>
      </c>
      <c r="U9" s="5">
        <v>400</v>
      </c>
      <c r="V9" s="27">
        <f t="shared" si="0"/>
        <v>0</v>
      </c>
      <c r="W9" s="5" t="str">
        <f t="shared" ref="W9:W20" si="1">IF(V9&gt;100%,T9-U9,"ESTA DENTRO DO LIMITE")</f>
        <v>ESTA DENTRO DO LIMITE</v>
      </c>
    </row>
    <row r="10" spans="5:23" x14ac:dyDescent="0.25">
      <c r="G10" s="22"/>
      <c r="O10" s="22"/>
      <c r="S10" t="s">
        <v>21</v>
      </c>
      <c r="T10" s="5">
        <f>SUMIF(N7:N37,"CASA",P7:P117)</f>
        <v>0</v>
      </c>
      <c r="U10" s="25">
        <v>800</v>
      </c>
      <c r="V10" s="27">
        <f t="shared" si="0"/>
        <v>0</v>
      </c>
      <c r="W10" s="5" t="str">
        <f t="shared" si="1"/>
        <v>ESTA DENTRO DO LIMITE</v>
      </c>
    </row>
    <row r="11" spans="5:23" x14ac:dyDescent="0.25">
      <c r="E11" s="1"/>
      <c r="F11" s="1"/>
      <c r="G11" s="22"/>
      <c r="H11" s="23"/>
      <c r="M11" s="1"/>
      <c r="N11" s="1"/>
      <c r="O11" s="22"/>
      <c r="P11" s="23"/>
      <c r="S11" t="s">
        <v>22</v>
      </c>
      <c r="T11" s="5">
        <f>SUMIF(N7:N37,"TELEFONE/INTERNET",P7:P117)</f>
        <v>0</v>
      </c>
      <c r="U11" s="5">
        <v>200</v>
      </c>
      <c r="V11" s="27">
        <f t="shared" si="0"/>
        <v>0</v>
      </c>
      <c r="W11" s="5" t="str">
        <f t="shared" si="1"/>
        <v>ESTA DENTRO DO LIMITE</v>
      </c>
    </row>
    <row r="12" spans="5:23" x14ac:dyDescent="0.25">
      <c r="G12" s="9"/>
      <c r="O12" s="22"/>
      <c r="S12" t="s">
        <v>36</v>
      </c>
      <c r="T12" s="5">
        <f>SUMIF(N7:N37,"INVESTIMENTOS",P7:P117)</f>
        <v>0</v>
      </c>
      <c r="U12" s="25"/>
      <c r="V12" s="27" t="e">
        <f t="shared" si="0"/>
        <v>#DIV/0!</v>
      </c>
      <c r="W12" s="5" t="e">
        <f t="shared" si="1"/>
        <v>#DIV/0!</v>
      </c>
    </row>
    <row r="13" spans="5:23" x14ac:dyDescent="0.25">
      <c r="E13" s="1"/>
      <c r="F13" s="1"/>
      <c r="G13" s="22"/>
      <c r="H13" s="23"/>
      <c r="M13" s="1"/>
      <c r="N13" s="1"/>
      <c r="O13" s="22"/>
      <c r="P13" s="23"/>
      <c r="S13" t="s">
        <v>39</v>
      </c>
      <c r="T13" s="5">
        <f>SUMIF(N7:N117,"LUZ",P7:P117)</f>
        <v>0</v>
      </c>
      <c r="U13" s="5">
        <v>110</v>
      </c>
      <c r="V13" s="27">
        <f t="shared" si="0"/>
        <v>0</v>
      </c>
      <c r="W13" s="5" t="str">
        <f t="shared" si="1"/>
        <v>ESTA DENTRO DO LIMITE</v>
      </c>
    </row>
    <row r="14" spans="5:23" x14ac:dyDescent="0.25">
      <c r="G14" s="9"/>
      <c r="O14" s="22"/>
      <c r="S14" t="s">
        <v>38</v>
      </c>
      <c r="T14" s="5">
        <f>SUMIF(N7:N117,"PRESENTES",P7:P117)</f>
        <v>0</v>
      </c>
      <c r="U14" s="25"/>
      <c r="V14" s="27" t="e">
        <f t="shared" si="0"/>
        <v>#DIV/0!</v>
      </c>
      <c r="W14" s="5" t="e">
        <f t="shared" si="1"/>
        <v>#DIV/0!</v>
      </c>
    </row>
    <row r="15" spans="5:23" x14ac:dyDescent="0.25">
      <c r="E15" s="1"/>
      <c r="F15" s="1"/>
      <c r="G15" s="22"/>
      <c r="H15" s="23"/>
      <c r="O15" s="22"/>
      <c r="P15" s="23"/>
      <c r="S15" t="s">
        <v>49</v>
      </c>
      <c r="T15" s="5">
        <f>SUMIF(N7:N117,"TAXA BANCARIA",P7:P117)</f>
        <v>0</v>
      </c>
      <c r="U15" s="5">
        <v>30</v>
      </c>
      <c r="V15" s="27">
        <f t="shared" si="0"/>
        <v>0</v>
      </c>
      <c r="W15" s="5" t="str">
        <f t="shared" si="1"/>
        <v>ESTA DENTRO DO LIMITE</v>
      </c>
    </row>
    <row r="16" spans="5:23" x14ac:dyDescent="0.25">
      <c r="G16" s="9"/>
      <c r="O16" s="9"/>
      <c r="S16" t="s">
        <v>56</v>
      </c>
      <c r="T16" s="5">
        <f>SUMIF(N7:N117,"CARTÃO DE CREDITO",P7:P117)</f>
        <v>0</v>
      </c>
      <c r="U16" s="25">
        <v>500</v>
      </c>
      <c r="V16" s="27">
        <f t="shared" si="0"/>
        <v>0</v>
      </c>
      <c r="W16" s="5" t="str">
        <f t="shared" si="1"/>
        <v>ESTA DENTRO DO LIMITE</v>
      </c>
    </row>
    <row r="17" spans="5:23" x14ac:dyDescent="0.25">
      <c r="E17" s="1"/>
      <c r="F17" s="1"/>
      <c r="G17" s="22"/>
      <c r="H17" s="23"/>
      <c r="M17" s="1"/>
      <c r="N17" s="1"/>
      <c r="O17" s="22"/>
      <c r="P17" s="23"/>
      <c r="S17" t="s">
        <v>57</v>
      </c>
      <c r="T17" s="5">
        <f>SUMIF(N7:N117,"DIZIMO",P7:P117)</f>
        <v>0</v>
      </c>
      <c r="U17" s="5"/>
      <c r="V17" s="27" t="e">
        <f t="shared" si="0"/>
        <v>#DIV/0!</v>
      </c>
      <c r="W17" s="5" t="e">
        <f t="shared" si="1"/>
        <v>#DIV/0!</v>
      </c>
    </row>
    <row r="18" spans="5:23" x14ac:dyDescent="0.25">
      <c r="G18" s="9"/>
      <c r="O18" s="9"/>
      <c r="S18" t="s">
        <v>79</v>
      </c>
      <c r="T18" s="5">
        <f>SUMIF(N7:N117,"SONHO",P7:P117)</f>
        <v>0</v>
      </c>
      <c r="U18" s="25"/>
      <c r="V18" s="27" t="e">
        <f t="shared" si="0"/>
        <v>#DIV/0!</v>
      </c>
      <c r="W18" s="5" t="e">
        <f t="shared" si="1"/>
        <v>#DIV/0!</v>
      </c>
    </row>
    <row r="19" spans="5:23" x14ac:dyDescent="0.25">
      <c r="E19" s="1"/>
      <c r="F19" s="1"/>
      <c r="G19" s="22"/>
      <c r="H19" s="23"/>
      <c r="M19" s="1"/>
      <c r="N19" s="1"/>
      <c r="O19" s="22"/>
      <c r="P19" s="23"/>
      <c r="S19" t="s">
        <v>82</v>
      </c>
      <c r="T19" s="5">
        <f>SUMIF(N7:N118,"CUIDADOS PESSOAIS",P7:P118)</f>
        <v>0</v>
      </c>
      <c r="U19" s="5">
        <v>100</v>
      </c>
      <c r="V19" s="27">
        <f t="shared" si="0"/>
        <v>0</v>
      </c>
      <c r="W19" s="5" t="str">
        <f t="shared" si="1"/>
        <v>ESTA DENTRO DO LIMITE</v>
      </c>
    </row>
    <row r="20" spans="5:23" x14ac:dyDescent="0.25">
      <c r="G20" s="9"/>
      <c r="O20" s="9"/>
      <c r="S20" t="s">
        <v>23</v>
      </c>
      <c r="T20" s="5">
        <f>SUMIF(N7:N119,"OUTROS",P7:P119)</f>
        <v>0</v>
      </c>
      <c r="U20" s="25"/>
      <c r="V20" s="27" t="e">
        <f t="shared" si="0"/>
        <v>#DIV/0!</v>
      </c>
      <c r="W20" s="5" t="e">
        <f t="shared" si="1"/>
        <v>#DIV/0!</v>
      </c>
    </row>
    <row r="21" spans="5:23" x14ac:dyDescent="0.25">
      <c r="E21" s="1"/>
      <c r="F21" s="1"/>
      <c r="G21" s="22"/>
      <c r="H21" s="23"/>
      <c r="M21" s="1"/>
      <c r="N21" s="1"/>
      <c r="O21" s="22"/>
      <c r="P21" s="23"/>
    </row>
    <row r="22" spans="5:23" x14ac:dyDescent="0.25">
      <c r="G22" s="9"/>
      <c r="O22" s="9"/>
    </row>
    <row r="23" spans="5:23" x14ac:dyDescent="0.25">
      <c r="E23" s="1"/>
      <c r="F23" s="1"/>
      <c r="G23" s="22"/>
      <c r="H23" s="23"/>
      <c r="M23" s="1"/>
      <c r="N23" s="1"/>
      <c r="O23" s="22"/>
      <c r="P23" s="23"/>
    </row>
    <row r="24" spans="5:23" x14ac:dyDescent="0.25">
      <c r="G24" s="9"/>
      <c r="O24" s="9"/>
    </row>
    <row r="25" spans="5:23" x14ac:dyDescent="0.25">
      <c r="E25" s="1"/>
      <c r="F25" s="1"/>
      <c r="G25" s="22"/>
      <c r="H25" s="23"/>
      <c r="M25" s="1"/>
      <c r="N25" s="1"/>
      <c r="O25" s="22"/>
      <c r="P25" s="23"/>
    </row>
    <row r="26" spans="5:23" x14ac:dyDescent="0.25">
      <c r="G26" s="9"/>
      <c r="O26" s="9"/>
    </row>
    <row r="27" spans="5:23" x14ac:dyDescent="0.25">
      <c r="E27" s="1"/>
      <c r="F27" s="1"/>
      <c r="G27" s="22"/>
      <c r="H27" s="23"/>
      <c r="M27" s="1"/>
      <c r="N27" s="1"/>
      <c r="O27" s="22"/>
      <c r="P27" s="23"/>
    </row>
    <row r="28" spans="5:23" x14ac:dyDescent="0.25">
      <c r="G28" s="9"/>
      <c r="O28" s="9"/>
    </row>
    <row r="29" spans="5:23" x14ac:dyDescent="0.25">
      <c r="E29" s="1"/>
      <c r="F29" s="1"/>
      <c r="G29" s="22"/>
      <c r="H29" s="23"/>
      <c r="M29" s="1"/>
      <c r="N29" s="1"/>
      <c r="O29" s="22"/>
      <c r="P29" s="23"/>
    </row>
    <row r="30" spans="5:23" x14ac:dyDescent="0.25">
      <c r="G30" s="9"/>
      <c r="O30" s="9"/>
    </row>
    <row r="31" spans="5:23" x14ac:dyDescent="0.25">
      <c r="E31" s="1"/>
      <c r="F31" s="1"/>
      <c r="G31" s="22"/>
      <c r="H31" s="23"/>
      <c r="M31" s="1"/>
      <c r="N31" s="1"/>
      <c r="O31" s="22"/>
      <c r="P31" s="23"/>
    </row>
    <row r="32" spans="5:23" x14ac:dyDescent="0.25">
      <c r="G32" s="9"/>
      <c r="O32" s="9"/>
    </row>
    <row r="33" spans="5:16" x14ac:dyDescent="0.25">
      <c r="E33" s="1"/>
      <c r="F33" s="1"/>
      <c r="G33" s="22"/>
      <c r="H33" s="23"/>
      <c r="M33" s="1"/>
      <c r="N33" s="1"/>
      <c r="O33" s="22"/>
      <c r="P33" s="23"/>
    </row>
    <row r="34" spans="5:16" x14ac:dyDescent="0.25">
      <c r="G34" s="9"/>
      <c r="O34" s="9"/>
    </row>
    <row r="35" spans="5:16" x14ac:dyDescent="0.25">
      <c r="E35" s="1"/>
      <c r="F35" s="1"/>
      <c r="G35" s="22"/>
      <c r="H35" s="23"/>
      <c r="M35" s="1"/>
      <c r="N35" s="1"/>
      <c r="O35" s="22"/>
      <c r="P35" s="23"/>
    </row>
    <row r="36" spans="5:16" x14ac:dyDescent="0.25">
      <c r="G36" s="9"/>
      <c r="O36" s="9"/>
    </row>
    <row r="37" spans="5:16" x14ac:dyDescent="0.25">
      <c r="E37" s="1"/>
      <c r="F37" s="1"/>
      <c r="G37" s="22"/>
      <c r="H37" s="23"/>
      <c r="M37" s="1"/>
      <c r="N37" s="1"/>
      <c r="O37" s="22"/>
      <c r="P37" s="23"/>
    </row>
  </sheetData>
  <mergeCells count="1">
    <mergeCell ref="E1:H2"/>
  </mergeCells>
  <conditionalFormatting sqref="V6:V20">
    <cfRule type="cellIs" dxfId="11" priority="1" operator="greaterThan">
      <formula>1</formula>
    </cfRule>
    <cfRule type="cellIs" dxfId="10" priority="2" operator="greaterThan">
      <formula>1</formula>
    </cfRule>
  </conditionalFormatting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CATEGORIAS!$J$6:$J$19</xm:f>
          </x14:formula1>
          <xm:sqref>F7:F113</xm:sqref>
        </x14:dataValidation>
        <x14:dataValidation type="list" allowBlank="1" showInputMessage="1" showErrorMessage="1">
          <x14:formula1>
            <xm:f>CATEGORIAS!$H$6:$H$21</xm:f>
          </x14:formula1>
          <xm:sqref>N7:N37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W37"/>
  <sheetViews>
    <sheetView workbookViewId="0">
      <selection activeCell="H4" sqref="H4"/>
    </sheetView>
  </sheetViews>
  <sheetFormatPr defaultRowHeight="15" x14ac:dyDescent="0.25"/>
  <cols>
    <col min="5" max="5" width="18.28515625" bestFit="1" customWidth="1"/>
    <col min="6" max="6" width="11" customWidth="1"/>
    <col min="7" max="7" width="10.7109375" bestFit="1" customWidth="1"/>
    <col min="8" max="8" width="11.7109375" style="5" bestFit="1" customWidth="1"/>
    <col min="13" max="13" width="15.7109375" bestFit="1" customWidth="1"/>
    <col min="14" max="14" width="19.42578125" bestFit="1" customWidth="1"/>
    <col min="15" max="15" width="10.7109375" bestFit="1" customWidth="1"/>
    <col min="16" max="16" width="11.7109375" style="5" bestFit="1" customWidth="1"/>
    <col min="17" max="17" width="4.7109375" customWidth="1"/>
    <col min="18" max="18" width="9.140625" hidden="1" customWidth="1"/>
    <col min="19" max="19" width="19.42578125" bestFit="1" customWidth="1"/>
    <col min="20" max="20" width="11.7109375" bestFit="1" customWidth="1"/>
    <col min="21" max="21" width="19.42578125" bestFit="1" customWidth="1"/>
    <col min="22" max="22" width="10.140625" style="11" bestFit="1" customWidth="1"/>
    <col min="23" max="23" width="30.140625" customWidth="1"/>
    <col min="25" max="25" width="10.140625" bestFit="1" customWidth="1"/>
  </cols>
  <sheetData>
    <row r="1" spans="5:23" x14ac:dyDescent="0.25">
      <c r="E1" s="32" t="s">
        <v>74</v>
      </c>
      <c r="F1" s="32"/>
      <c r="G1" s="32"/>
      <c r="H1" s="32"/>
    </row>
    <row r="2" spans="5:23" x14ac:dyDescent="0.25">
      <c r="E2" s="32"/>
      <c r="F2" s="32"/>
      <c r="G2" s="32"/>
      <c r="H2" s="32"/>
    </row>
    <row r="4" spans="5:23" x14ac:dyDescent="0.25">
      <c r="E4" t="s">
        <v>51</v>
      </c>
      <c r="F4" s="5"/>
      <c r="G4" t="s">
        <v>83</v>
      </c>
    </row>
    <row r="5" spans="5:23" x14ac:dyDescent="0.25">
      <c r="E5" s="7" t="s">
        <v>24</v>
      </c>
      <c r="F5" s="7"/>
      <c r="G5" s="7"/>
      <c r="H5" s="10"/>
      <c r="I5" s="7"/>
      <c r="J5" s="7"/>
      <c r="K5" s="7"/>
      <c r="M5" s="8" t="s">
        <v>25</v>
      </c>
      <c r="N5" s="8"/>
      <c r="O5" s="8"/>
      <c r="P5" s="12"/>
      <c r="Q5" s="8"/>
      <c r="R5" s="8"/>
      <c r="T5" s="5"/>
      <c r="U5" s="24" t="s">
        <v>86</v>
      </c>
      <c r="V5" s="26"/>
      <c r="W5" s="21" t="s">
        <v>87</v>
      </c>
    </row>
    <row r="6" spans="5:23" x14ac:dyDescent="0.25">
      <c r="E6" s="18" t="s">
        <v>26</v>
      </c>
      <c r="F6" s="18" t="s">
        <v>29</v>
      </c>
      <c r="G6" s="18" t="s">
        <v>27</v>
      </c>
      <c r="H6" s="19" t="s">
        <v>28</v>
      </c>
      <c r="M6" s="18" t="s">
        <v>26</v>
      </c>
      <c r="N6" s="18" t="s">
        <v>29</v>
      </c>
      <c r="O6" s="18" t="s">
        <v>27</v>
      </c>
      <c r="P6" s="19" t="s">
        <v>28</v>
      </c>
      <c r="S6" t="s">
        <v>18</v>
      </c>
      <c r="T6" s="5">
        <f>SUMIF(N7:N117,"ALIMENTAÇÃO",P7:P117)</f>
        <v>0</v>
      </c>
      <c r="U6" s="25">
        <v>1000</v>
      </c>
      <c r="V6" s="27">
        <f>T6/U6</f>
        <v>0</v>
      </c>
      <c r="W6" s="30" t="str">
        <f>IF(V6&gt;100%,T6-U6,"ESTA DENTRO DO LIMITE")</f>
        <v>ESTA DENTRO DO LIMITE</v>
      </c>
    </row>
    <row r="7" spans="5:23" x14ac:dyDescent="0.25">
      <c r="E7" s="1"/>
      <c r="F7" s="1"/>
      <c r="G7" s="22"/>
      <c r="H7" s="23"/>
      <c r="M7" s="1"/>
      <c r="N7" s="1"/>
      <c r="O7" s="22"/>
      <c r="P7" s="23"/>
      <c r="S7" t="s">
        <v>19</v>
      </c>
      <c r="T7" s="5">
        <f>SUMIF(N7:N117,"LAZER",P7:P117)</f>
        <v>0</v>
      </c>
      <c r="U7" s="5">
        <v>150</v>
      </c>
      <c r="V7" s="27">
        <f t="shared" ref="V7:V20" si="0">T7/U7</f>
        <v>0</v>
      </c>
      <c r="W7" s="5" t="str">
        <f>IF(V7&gt;100%,T7-U7,"ESTA DENTRO DO LIMITE")</f>
        <v>ESTA DENTRO DO LIMITE</v>
      </c>
    </row>
    <row r="8" spans="5:23" x14ac:dyDescent="0.25">
      <c r="G8" s="22"/>
      <c r="O8" s="22"/>
      <c r="S8" t="s">
        <v>20</v>
      </c>
      <c r="T8" s="5">
        <f>SUMIF(N7:N37,"TRANSPORTE",P7:P37)</f>
        <v>0</v>
      </c>
      <c r="U8" s="25">
        <v>200</v>
      </c>
      <c r="V8" s="27">
        <f t="shared" si="0"/>
        <v>0</v>
      </c>
      <c r="W8" s="5" t="str">
        <f>IF(V8&gt;100%,T8-U8,"ESTA DENTRO DO LIMITE")</f>
        <v>ESTA DENTRO DO LIMITE</v>
      </c>
    </row>
    <row r="9" spans="5:23" x14ac:dyDescent="0.25">
      <c r="E9" s="1"/>
      <c r="F9" s="1"/>
      <c r="G9" s="22"/>
      <c r="H9" s="23"/>
      <c r="M9" s="1"/>
      <c r="N9" s="1"/>
      <c r="O9" s="22"/>
      <c r="P9" s="23"/>
      <c r="S9" t="s">
        <v>37</v>
      </c>
      <c r="T9" s="5">
        <f>SUMIF(N7:N37,"EDUCAÇÃO",P7:P117)</f>
        <v>0</v>
      </c>
      <c r="U9" s="5">
        <v>400</v>
      </c>
      <c r="V9" s="27">
        <f t="shared" si="0"/>
        <v>0</v>
      </c>
      <c r="W9" s="5" t="str">
        <f t="shared" ref="W9:W20" si="1">IF(V9&gt;100%,T9-U9,"ESTA DENTRO DO LIMITE")</f>
        <v>ESTA DENTRO DO LIMITE</v>
      </c>
    </row>
    <row r="10" spans="5:23" x14ac:dyDescent="0.25">
      <c r="G10" s="22"/>
      <c r="O10" s="22"/>
      <c r="S10" t="s">
        <v>21</v>
      </c>
      <c r="T10" s="5">
        <f>SUMIF(N7:N37,"CASA",P7:P117)</f>
        <v>0</v>
      </c>
      <c r="U10" s="25">
        <v>800</v>
      </c>
      <c r="V10" s="27">
        <f t="shared" si="0"/>
        <v>0</v>
      </c>
      <c r="W10" s="5" t="str">
        <f t="shared" si="1"/>
        <v>ESTA DENTRO DO LIMITE</v>
      </c>
    </row>
    <row r="11" spans="5:23" x14ac:dyDescent="0.25">
      <c r="E11" s="1"/>
      <c r="F11" s="1"/>
      <c r="G11" s="22"/>
      <c r="H11" s="23"/>
      <c r="M11" s="1"/>
      <c r="N11" s="1"/>
      <c r="O11" s="22"/>
      <c r="P11" s="23"/>
      <c r="S11" t="s">
        <v>22</v>
      </c>
      <c r="T11" s="5">
        <f>SUMIF(N7:N37,"TELEFONE/INTERNET",P7:P117)</f>
        <v>0</v>
      </c>
      <c r="U11" s="5">
        <v>200</v>
      </c>
      <c r="V11" s="27">
        <f t="shared" si="0"/>
        <v>0</v>
      </c>
      <c r="W11" s="5" t="str">
        <f t="shared" si="1"/>
        <v>ESTA DENTRO DO LIMITE</v>
      </c>
    </row>
    <row r="12" spans="5:23" x14ac:dyDescent="0.25">
      <c r="G12" s="9"/>
      <c r="O12" s="22"/>
      <c r="S12" t="s">
        <v>36</v>
      </c>
      <c r="T12" s="5">
        <f>SUMIF(N7:N37,"INVESTIMENTOS",P7:P117)</f>
        <v>0</v>
      </c>
      <c r="U12" s="25"/>
      <c r="V12" s="27" t="e">
        <f t="shared" si="0"/>
        <v>#DIV/0!</v>
      </c>
      <c r="W12" s="5" t="e">
        <f t="shared" si="1"/>
        <v>#DIV/0!</v>
      </c>
    </row>
    <row r="13" spans="5:23" x14ac:dyDescent="0.25">
      <c r="E13" s="1"/>
      <c r="F13" s="1"/>
      <c r="G13" s="22"/>
      <c r="H13" s="23"/>
      <c r="M13" s="1"/>
      <c r="N13" s="1"/>
      <c r="O13" s="22"/>
      <c r="P13" s="23"/>
      <c r="S13" t="s">
        <v>39</v>
      </c>
      <c r="T13" s="5">
        <f>SUMIF(N7:N117,"LUZ",P7:P117)</f>
        <v>0</v>
      </c>
      <c r="U13" s="5">
        <v>110</v>
      </c>
      <c r="V13" s="27">
        <f t="shared" si="0"/>
        <v>0</v>
      </c>
      <c r="W13" s="5" t="str">
        <f t="shared" si="1"/>
        <v>ESTA DENTRO DO LIMITE</v>
      </c>
    </row>
    <row r="14" spans="5:23" x14ac:dyDescent="0.25">
      <c r="G14" s="9"/>
      <c r="O14" s="22"/>
      <c r="S14" t="s">
        <v>38</v>
      </c>
      <c r="T14" s="5">
        <f>SUMIF(N7:N117,"PRESENTES",P7:P117)</f>
        <v>0</v>
      </c>
      <c r="U14" s="25"/>
      <c r="V14" s="27" t="e">
        <f t="shared" si="0"/>
        <v>#DIV/0!</v>
      </c>
      <c r="W14" s="5" t="e">
        <f t="shared" si="1"/>
        <v>#DIV/0!</v>
      </c>
    </row>
    <row r="15" spans="5:23" x14ac:dyDescent="0.25">
      <c r="E15" s="1"/>
      <c r="F15" s="1"/>
      <c r="G15" s="22"/>
      <c r="H15" s="23"/>
      <c r="O15" s="22"/>
      <c r="P15" s="23"/>
      <c r="S15" t="s">
        <v>49</v>
      </c>
      <c r="T15" s="5">
        <f>SUMIF(N7:N117,"TAXA BANCARIA",P7:P117)</f>
        <v>0</v>
      </c>
      <c r="U15" s="5">
        <v>30</v>
      </c>
      <c r="V15" s="27">
        <f t="shared" si="0"/>
        <v>0</v>
      </c>
      <c r="W15" s="5" t="str">
        <f t="shared" si="1"/>
        <v>ESTA DENTRO DO LIMITE</v>
      </c>
    </row>
    <row r="16" spans="5:23" x14ac:dyDescent="0.25">
      <c r="G16" s="9"/>
      <c r="O16" s="9"/>
      <c r="S16" t="s">
        <v>56</v>
      </c>
      <c r="T16" s="5">
        <f>SUMIF(N7:N117,"CARTÃO DE CREDITO",P7:P117)</f>
        <v>0</v>
      </c>
      <c r="U16" s="25">
        <v>500</v>
      </c>
      <c r="V16" s="27">
        <f t="shared" si="0"/>
        <v>0</v>
      </c>
      <c r="W16" s="5" t="str">
        <f t="shared" si="1"/>
        <v>ESTA DENTRO DO LIMITE</v>
      </c>
    </row>
    <row r="17" spans="5:23" x14ac:dyDescent="0.25">
      <c r="E17" s="1"/>
      <c r="F17" s="1"/>
      <c r="G17" s="22"/>
      <c r="H17" s="23"/>
      <c r="M17" s="1"/>
      <c r="N17" s="1"/>
      <c r="O17" s="22"/>
      <c r="P17" s="23"/>
      <c r="S17" t="s">
        <v>57</v>
      </c>
      <c r="T17" s="5">
        <f>SUMIF(N7:N117,"DIZIMO",P7:P117)</f>
        <v>0</v>
      </c>
      <c r="U17" s="5"/>
      <c r="V17" s="27" t="e">
        <f t="shared" si="0"/>
        <v>#DIV/0!</v>
      </c>
      <c r="W17" s="5" t="e">
        <f t="shared" si="1"/>
        <v>#DIV/0!</v>
      </c>
    </row>
    <row r="18" spans="5:23" x14ac:dyDescent="0.25">
      <c r="G18" s="9"/>
      <c r="O18" s="9"/>
      <c r="S18" t="s">
        <v>79</v>
      </c>
      <c r="T18" s="5">
        <f>SUMIF(N7:N117,"SONHO",P7:P117)</f>
        <v>0</v>
      </c>
      <c r="U18" s="25"/>
      <c r="V18" s="27" t="e">
        <f t="shared" si="0"/>
        <v>#DIV/0!</v>
      </c>
      <c r="W18" s="5" t="e">
        <f t="shared" si="1"/>
        <v>#DIV/0!</v>
      </c>
    </row>
    <row r="19" spans="5:23" x14ac:dyDescent="0.25">
      <c r="E19" s="1"/>
      <c r="F19" s="1"/>
      <c r="G19" s="22"/>
      <c r="H19" s="23"/>
      <c r="M19" s="1"/>
      <c r="N19" s="1"/>
      <c r="O19" s="22"/>
      <c r="P19" s="23"/>
      <c r="S19" t="s">
        <v>82</v>
      </c>
      <c r="T19" s="5">
        <f>SUMIF(N7:N118,"CUIDADOS PESSOAIS",P7:P118)</f>
        <v>0</v>
      </c>
      <c r="U19" s="5">
        <v>100</v>
      </c>
      <c r="V19" s="27">
        <f t="shared" si="0"/>
        <v>0</v>
      </c>
      <c r="W19" s="5" t="str">
        <f t="shared" si="1"/>
        <v>ESTA DENTRO DO LIMITE</v>
      </c>
    </row>
    <row r="20" spans="5:23" x14ac:dyDescent="0.25">
      <c r="G20" s="9"/>
      <c r="O20" s="9"/>
      <c r="S20" t="s">
        <v>23</v>
      </c>
      <c r="T20" s="5">
        <f>SUMIF(N7:N119,"OUTROS",P7:P119)</f>
        <v>0</v>
      </c>
      <c r="U20" s="25"/>
      <c r="V20" s="27" t="e">
        <f t="shared" si="0"/>
        <v>#DIV/0!</v>
      </c>
      <c r="W20" s="5" t="e">
        <f t="shared" si="1"/>
        <v>#DIV/0!</v>
      </c>
    </row>
    <row r="21" spans="5:23" x14ac:dyDescent="0.25">
      <c r="E21" s="1"/>
      <c r="F21" s="1"/>
      <c r="G21" s="22"/>
      <c r="H21" s="23"/>
      <c r="M21" s="1"/>
      <c r="N21" s="1"/>
      <c r="O21" s="22"/>
      <c r="P21" s="23"/>
    </row>
    <row r="22" spans="5:23" x14ac:dyDescent="0.25">
      <c r="G22" s="9"/>
      <c r="O22" s="9"/>
    </row>
    <row r="23" spans="5:23" x14ac:dyDescent="0.25">
      <c r="E23" s="1"/>
      <c r="F23" s="1"/>
      <c r="G23" s="22"/>
      <c r="H23" s="23"/>
      <c r="M23" s="1"/>
      <c r="N23" s="1"/>
      <c r="O23" s="22"/>
      <c r="P23" s="23"/>
    </row>
    <row r="24" spans="5:23" x14ac:dyDescent="0.25">
      <c r="G24" s="9"/>
      <c r="O24" s="9"/>
    </row>
    <row r="25" spans="5:23" x14ac:dyDescent="0.25">
      <c r="E25" s="1"/>
      <c r="F25" s="1"/>
      <c r="G25" s="22"/>
      <c r="H25" s="23"/>
      <c r="M25" s="1"/>
      <c r="N25" s="1"/>
      <c r="O25" s="22"/>
      <c r="P25" s="23"/>
    </row>
    <row r="26" spans="5:23" x14ac:dyDescent="0.25">
      <c r="G26" s="9"/>
      <c r="O26" s="9"/>
    </row>
    <row r="27" spans="5:23" x14ac:dyDescent="0.25">
      <c r="E27" s="1"/>
      <c r="F27" s="1"/>
      <c r="G27" s="22"/>
      <c r="H27" s="23"/>
      <c r="M27" s="1"/>
      <c r="N27" s="1"/>
      <c r="O27" s="22"/>
      <c r="P27" s="23"/>
    </row>
    <row r="28" spans="5:23" x14ac:dyDescent="0.25">
      <c r="G28" s="9"/>
      <c r="O28" s="9"/>
    </row>
    <row r="29" spans="5:23" x14ac:dyDescent="0.25">
      <c r="E29" s="1"/>
      <c r="F29" s="1"/>
      <c r="G29" s="22"/>
      <c r="H29" s="23"/>
      <c r="M29" s="1"/>
      <c r="N29" s="1"/>
      <c r="O29" s="22"/>
      <c r="P29" s="23"/>
    </row>
    <row r="30" spans="5:23" x14ac:dyDescent="0.25">
      <c r="G30" s="9"/>
      <c r="O30" s="9"/>
    </row>
    <row r="31" spans="5:23" x14ac:dyDescent="0.25">
      <c r="E31" s="1"/>
      <c r="F31" s="1"/>
      <c r="G31" s="22"/>
      <c r="H31" s="23"/>
      <c r="M31" s="1"/>
      <c r="N31" s="1"/>
      <c r="O31" s="22"/>
      <c r="P31" s="23"/>
    </row>
    <row r="32" spans="5:23" x14ac:dyDescent="0.25">
      <c r="G32" s="9"/>
      <c r="O32" s="9"/>
    </row>
    <row r="33" spans="5:16" x14ac:dyDescent="0.25">
      <c r="E33" s="1"/>
      <c r="F33" s="1"/>
      <c r="G33" s="22"/>
      <c r="H33" s="23"/>
      <c r="M33" s="1"/>
      <c r="N33" s="1"/>
      <c r="O33" s="22"/>
      <c r="P33" s="23"/>
    </row>
    <row r="34" spans="5:16" x14ac:dyDescent="0.25">
      <c r="G34" s="9"/>
      <c r="O34" s="9"/>
    </row>
    <row r="35" spans="5:16" x14ac:dyDescent="0.25">
      <c r="E35" s="1"/>
      <c r="F35" s="1"/>
      <c r="G35" s="22"/>
      <c r="H35" s="23"/>
      <c r="M35" s="1"/>
      <c r="N35" s="1"/>
      <c r="O35" s="22"/>
      <c r="P35" s="23"/>
    </row>
    <row r="36" spans="5:16" x14ac:dyDescent="0.25">
      <c r="G36" s="9"/>
      <c r="O36" s="9"/>
    </row>
    <row r="37" spans="5:16" x14ac:dyDescent="0.25">
      <c r="E37" s="1"/>
      <c r="F37" s="1"/>
      <c r="G37" s="22"/>
      <c r="H37" s="23"/>
      <c r="M37" s="1"/>
      <c r="N37" s="1"/>
      <c r="O37" s="22"/>
      <c r="P37" s="23"/>
    </row>
  </sheetData>
  <mergeCells count="1">
    <mergeCell ref="E1:H2"/>
  </mergeCells>
  <conditionalFormatting sqref="V6:V20">
    <cfRule type="cellIs" dxfId="9" priority="1" operator="greaterThan">
      <formula>1</formula>
    </cfRule>
    <cfRule type="cellIs" dxfId="8" priority="2" operator="greaterThan">
      <formula>1</formula>
    </cfRule>
  </conditionalFormatting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CATEGORIAS!$J$6:$J$19</xm:f>
          </x14:formula1>
          <xm:sqref>F7:F113</xm:sqref>
        </x14:dataValidation>
        <x14:dataValidation type="list" allowBlank="1" showInputMessage="1" showErrorMessage="1">
          <x14:formula1>
            <xm:f>CATEGORIAS!$H$6:$H$21</xm:f>
          </x14:formula1>
          <xm:sqref>N7:N37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W37"/>
  <sheetViews>
    <sheetView workbookViewId="0">
      <selection activeCell="H4" sqref="H4"/>
    </sheetView>
  </sheetViews>
  <sheetFormatPr defaultRowHeight="15" x14ac:dyDescent="0.25"/>
  <cols>
    <col min="5" max="5" width="18.28515625" bestFit="1" customWidth="1"/>
    <col min="6" max="6" width="11" customWidth="1"/>
    <col min="7" max="7" width="10.7109375" bestFit="1" customWidth="1"/>
    <col min="8" max="8" width="11.7109375" style="5" bestFit="1" customWidth="1"/>
    <col min="13" max="13" width="15.7109375" bestFit="1" customWidth="1"/>
    <col min="14" max="14" width="19.42578125" bestFit="1" customWidth="1"/>
    <col min="15" max="15" width="10.7109375" bestFit="1" customWidth="1"/>
    <col min="16" max="16" width="11.7109375" style="5" bestFit="1" customWidth="1"/>
    <col min="17" max="17" width="4.7109375" customWidth="1"/>
    <col min="18" max="18" width="9.140625" hidden="1" customWidth="1"/>
    <col min="19" max="19" width="19.42578125" bestFit="1" customWidth="1"/>
    <col min="20" max="20" width="11.7109375" bestFit="1" customWidth="1"/>
    <col min="21" max="21" width="19.42578125" bestFit="1" customWidth="1"/>
    <col min="22" max="22" width="10.140625" style="11" bestFit="1" customWidth="1"/>
    <col min="23" max="23" width="30.140625" customWidth="1"/>
    <col min="25" max="25" width="10.140625" bestFit="1" customWidth="1"/>
  </cols>
  <sheetData>
    <row r="1" spans="5:23" x14ac:dyDescent="0.25">
      <c r="E1" s="32" t="s">
        <v>75</v>
      </c>
      <c r="F1" s="32"/>
      <c r="G1" s="32"/>
      <c r="H1" s="32"/>
    </row>
    <row r="2" spans="5:23" x14ac:dyDescent="0.25">
      <c r="E2" s="32"/>
      <c r="F2" s="32"/>
      <c r="G2" s="32"/>
      <c r="H2" s="32"/>
    </row>
    <row r="4" spans="5:23" x14ac:dyDescent="0.25">
      <c r="E4" t="s">
        <v>51</v>
      </c>
      <c r="F4" s="5"/>
      <c r="G4" t="s">
        <v>83</v>
      </c>
    </row>
    <row r="5" spans="5:23" x14ac:dyDescent="0.25">
      <c r="E5" s="7" t="s">
        <v>24</v>
      </c>
      <c r="F5" s="7"/>
      <c r="G5" s="7"/>
      <c r="H5" s="10"/>
      <c r="I5" s="7"/>
      <c r="J5" s="7"/>
      <c r="K5" s="7"/>
      <c r="M5" s="8" t="s">
        <v>25</v>
      </c>
      <c r="N5" s="8"/>
      <c r="O5" s="8"/>
      <c r="P5" s="12"/>
      <c r="Q5" s="8"/>
      <c r="R5" s="8"/>
      <c r="T5" s="5"/>
      <c r="U5" s="24" t="s">
        <v>86</v>
      </c>
      <c r="V5" s="26"/>
      <c r="W5" s="21" t="s">
        <v>87</v>
      </c>
    </row>
    <row r="6" spans="5:23" x14ac:dyDescent="0.25">
      <c r="E6" s="18" t="s">
        <v>26</v>
      </c>
      <c r="F6" s="18" t="s">
        <v>29</v>
      </c>
      <c r="G6" s="18" t="s">
        <v>27</v>
      </c>
      <c r="H6" s="19" t="s">
        <v>28</v>
      </c>
      <c r="M6" s="18" t="s">
        <v>26</v>
      </c>
      <c r="N6" s="18" t="s">
        <v>29</v>
      </c>
      <c r="O6" s="18" t="s">
        <v>27</v>
      </c>
      <c r="P6" s="19" t="s">
        <v>28</v>
      </c>
      <c r="S6" t="s">
        <v>18</v>
      </c>
      <c r="T6" s="5">
        <f>SUMIF(N7:N117,"ALIMENTAÇÃO",P7:P117)</f>
        <v>0</v>
      </c>
      <c r="U6" s="25">
        <v>1000</v>
      </c>
      <c r="V6" s="27">
        <f>T6/U6</f>
        <v>0</v>
      </c>
      <c r="W6" s="30" t="str">
        <f>IF(V6&gt;100%,T6-U6,"ESTA DENTRO DO LIMITE")</f>
        <v>ESTA DENTRO DO LIMITE</v>
      </c>
    </row>
    <row r="7" spans="5:23" x14ac:dyDescent="0.25">
      <c r="E7" s="1"/>
      <c r="F7" s="1" t="s">
        <v>32</v>
      </c>
      <c r="G7" s="22"/>
      <c r="H7" s="23"/>
      <c r="M7" s="1"/>
      <c r="N7" s="1"/>
      <c r="O7" s="22"/>
      <c r="P7" s="23"/>
      <c r="S7" t="s">
        <v>19</v>
      </c>
      <c r="T7" s="5">
        <f>SUMIF(N7:N117,"LAZER",P7:P117)</f>
        <v>0</v>
      </c>
      <c r="U7" s="5">
        <v>150</v>
      </c>
      <c r="V7" s="27">
        <f t="shared" ref="V7:V20" si="0">T7/U7</f>
        <v>0</v>
      </c>
      <c r="W7" s="5" t="str">
        <f>IF(V7&gt;100%,T7-U7,"ESTA DENTRO DO LIMITE")</f>
        <v>ESTA DENTRO DO LIMITE</v>
      </c>
    </row>
    <row r="8" spans="5:23" x14ac:dyDescent="0.25">
      <c r="G8" s="22"/>
      <c r="O8" s="22"/>
      <c r="S8" t="s">
        <v>20</v>
      </c>
      <c r="T8" s="5">
        <f>SUMIF(N7:N37,"TRANSPORTE",P7:P37)</f>
        <v>0</v>
      </c>
      <c r="U8" s="25">
        <v>200</v>
      </c>
      <c r="V8" s="27">
        <f t="shared" si="0"/>
        <v>0</v>
      </c>
      <c r="W8" s="5" t="str">
        <f>IF(V8&gt;100%,T8-U8,"ESTA DENTRO DO LIMITE")</f>
        <v>ESTA DENTRO DO LIMITE</v>
      </c>
    </row>
    <row r="9" spans="5:23" x14ac:dyDescent="0.25">
      <c r="E9" s="1"/>
      <c r="F9" s="1"/>
      <c r="G9" s="22"/>
      <c r="H9" s="23"/>
      <c r="M9" s="1"/>
      <c r="N9" s="1"/>
      <c r="O9" s="22"/>
      <c r="P9" s="23"/>
      <c r="S9" t="s">
        <v>37</v>
      </c>
      <c r="T9" s="5">
        <f>SUMIF(N7:N37,"EDUCAÇÃO",P7:P117)</f>
        <v>0</v>
      </c>
      <c r="U9" s="5">
        <v>400</v>
      </c>
      <c r="V9" s="27">
        <f t="shared" si="0"/>
        <v>0</v>
      </c>
      <c r="W9" s="5" t="str">
        <f t="shared" ref="W9:W20" si="1">IF(V9&gt;100%,T9-U9,"ESTA DENTRO DO LIMITE")</f>
        <v>ESTA DENTRO DO LIMITE</v>
      </c>
    </row>
    <row r="10" spans="5:23" x14ac:dyDescent="0.25">
      <c r="G10" s="22"/>
      <c r="O10" s="22"/>
      <c r="S10" t="s">
        <v>21</v>
      </c>
      <c r="T10" s="5">
        <f>SUMIF(N7:N37,"CASA",P7:P117)</f>
        <v>0</v>
      </c>
      <c r="U10" s="25">
        <v>800</v>
      </c>
      <c r="V10" s="27">
        <f t="shared" si="0"/>
        <v>0</v>
      </c>
      <c r="W10" s="5" t="str">
        <f t="shared" si="1"/>
        <v>ESTA DENTRO DO LIMITE</v>
      </c>
    </row>
    <row r="11" spans="5:23" x14ac:dyDescent="0.25">
      <c r="E11" s="1"/>
      <c r="F11" s="1"/>
      <c r="G11" s="22"/>
      <c r="H11" s="23"/>
      <c r="M11" s="1"/>
      <c r="N11" s="1"/>
      <c r="O11" s="22"/>
      <c r="P11" s="23"/>
      <c r="S11" t="s">
        <v>22</v>
      </c>
      <c r="T11" s="5">
        <f>SUMIF(N7:N37,"TELEFONE/INTERNET",P7:P117)</f>
        <v>0</v>
      </c>
      <c r="U11" s="5">
        <v>200</v>
      </c>
      <c r="V11" s="27">
        <f t="shared" si="0"/>
        <v>0</v>
      </c>
      <c r="W11" s="5" t="str">
        <f t="shared" si="1"/>
        <v>ESTA DENTRO DO LIMITE</v>
      </c>
    </row>
    <row r="12" spans="5:23" x14ac:dyDescent="0.25">
      <c r="G12" s="9"/>
      <c r="O12" s="22"/>
      <c r="S12" t="s">
        <v>36</v>
      </c>
      <c r="T12" s="5">
        <f>SUMIF(N7:N37,"INVESTIMENTOS",P7:P117)</f>
        <v>0</v>
      </c>
      <c r="U12" s="25"/>
      <c r="V12" s="27" t="e">
        <f t="shared" si="0"/>
        <v>#DIV/0!</v>
      </c>
      <c r="W12" s="5" t="e">
        <f t="shared" si="1"/>
        <v>#DIV/0!</v>
      </c>
    </row>
    <row r="13" spans="5:23" x14ac:dyDescent="0.25">
      <c r="E13" s="1"/>
      <c r="F13" s="1"/>
      <c r="G13" s="22"/>
      <c r="H13" s="23"/>
      <c r="M13" s="1"/>
      <c r="N13" s="1"/>
      <c r="O13" s="22"/>
      <c r="P13" s="23"/>
      <c r="S13" t="s">
        <v>39</v>
      </c>
      <c r="T13" s="5">
        <f>SUMIF(N7:N117,"LUZ",P7:P117)</f>
        <v>0</v>
      </c>
      <c r="U13" s="5">
        <v>110</v>
      </c>
      <c r="V13" s="27">
        <f t="shared" si="0"/>
        <v>0</v>
      </c>
      <c r="W13" s="5" t="str">
        <f t="shared" si="1"/>
        <v>ESTA DENTRO DO LIMITE</v>
      </c>
    </row>
    <row r="14" spans="5:23" x14ac:dyDescent="0.25">
      <c r="G14" s="9"/>
      <c r="O14" s="22"/>
      <c r="S14" t="s">
        <v>38</v>
      </c>
      <c r="T14" s="5">
        <f>SUMIF(N7:N117,"PRESENTES",P7:P117)</f>
        <v>0</v>
      </c>
      <c r="U14" s="25"/>
      <c r="V14" s="27" t="e">
        <f t="shared" si="0"/>
        <v>#DIV/0!</v>
      </c>
      <c r="W14" s="5" t="e">
        <f t="shared" si="1"/>
        <v>#DIV/0!</v>
      </c>
    </row>
    <row r="15" spans="5:23" x14ac:dyDescent="0.25">
      <c r="E15" s="1"/>
      <c r="F15" s="1"/>
      <c r="G15" s="22"/>
      <c r="H15" s="23"/>
      <c r="O15" s="22"/>
      <c r="P15" s="23"/>
      <c r="S15" t="s">
        <v>49</v>
      </c>
      <c r="T15" s="5">
        <f>SUMIF(N7:N117,"TAXA BANCARIA",P7:P117)</f>
        <v>0</v>
      </c>
      <c r="U15" s="5">
        <v>30</v>
      </c>
      <c r="V15" s="27">
        <f t="shared" si="0"/>
        <v>0</v>
      </c>
      <c r="W15" s="5" t="str">
        <f t="shared" si="1"/>
        <v>ESTA DENTRO DO LIMITE</v>
      </c>
    </row>
    <row r="16" spans="5:23" x14ac:dyDescent="0.25">
      <c r="G16" s="9"/>
      <c r="O16" s="9"/>
      <c r="S16" t="s">
        <v>56</v>
      </c>
      <c r="T16" s="5">
        <f>SUMIF(N7:N117,"CARTÃO DE CREDITO",P7:P117)</f>
        <v>0</v>
      </c>
      <c r="U16" s="25">
        <v>500</v>
      </c>
      <c r="V16" s="27">
        <f t="shared" si="0"/>
        <v>0</v>
      </c>
      <c r="W16" s="5" t="str">
        <f t="shared" si="1"/>
        <v>ESTA DENTRO DO LIMITE</v>
      </c>
    </row>
    <row r="17" spans="5:23" x14ac:dyDescent="0.25">
      <c r="E17" s="1"/>
      <c r="F17" s="1"/>
      <c r="G17" s="22"/>
      <c r="H17" s="23"/>
      <c r="M17" s="1"/>
      <c r="N17" s="1"/>
      <c r="O17" s="22"/>
      <c r="P17" s="23"/>
      <c r="S17" t="s">
        <v>57</v>
      </c>
      <c r="T17" s="5">
        <f>SUMIF(N7:N117,"DIZIMO",P7:P117)</f>
        <v>0</v>
      </c>
      <c r="U17" s="5"/>
      <c r="V17" s="27" t="e">
        <f t="shared" si="0"/>
        <v>#DIV/0!</v>
      </c>
      <c r="W17" s="5" t="e">
        <f t="shared" si="1"/>
        <v>#DIV/0!</v>
      </c>
    </row>
    <row r="18" spans="5:23" x14ac:dyDescent="0.25">
      <c r="G18" s="9"/>
      <c r="O18" s="9"/>
      <c r="S18" t="s">
        <v>79</v>
      </c>
      <c r="T18" s="5">
        <f>SUMIF(N7:N117,"SONHO",P7:P117)</f>
        <v>0</v>
      </c>
      <c r="U18" s="25"/>
      <c r="V18" s="27" t="e">
        <f t="shared" si="0"/>
        <v>#DIV/0!</v>
      </c>
      <c r="W18" s="5" t="e">
        <f t="shared" si="1"/>
        <v>#DIV/0!</v>
      </c>
    </row>
    <row r="19" spans="5:23" x14ac:dyDescent="0.25">
      <c r="E19" s="1"/>
      <c r="F19" s="1"/>
      <c r="G19" s="22"/>
      <c r="H19" s="23"/>
      <c r="M19" s="1"/>
      <c r="N19" s="1"/>
      <c r="O19" s="22"/>
      <c r="P19" s="23"/>
      <c r="S19" t="s">
        <v>82</v>
      </c>
      <c r="T19" s="5">
        <f>SUMIF(N7:N118,"CUIDADOS PESSOAIS",P7:P118)</f>
        <v>0</v>
      </c>
      <c r="U19" s="5">
        <v>100</v>
      </c>
      <c r="V19" s="27">
        <f t="shared" si="0"/>
        <v>0</v>
      </c>
      <c r="W19" s="5" t="str">
        <f t="shared" si="1"/>
        <v>ESTA DENTRO DO LIMITE</v>
      </c>
    </row>
    <row r="20" spans="5:23" x14ac:dyDescent="0.25">
      <c r="G20" s="9"/>
      <c r="O20" s="9"/>
      <c r="S20" t="s">
        <v>23</v>
      </c>
      <c r="T20" s="5">
        <f>SUMIF(N7:N119,"OUTROS",P7:P119)</f>
        <v>0</v>
      </c>
      <c r="U20" s="25"/>
      <c r="V20" s="27" t="e">
        <f t="shared" si="0"/>
        <v>#DIV/0!</v>
      </c>
      <c r="W20" s="5" t="e">
        <f t="shared" si="1"/>
        <v>#DIV/0!</v>
      </c>
    </row>
    <row r="21" spans="5:23" x14ac:dyDescent="0.25">
      <c r="E21" s="1"/>
      <c r="F21" s="1"/>
      <c r="G21" s="22"/>
      <c r="H21" s="23"/>
      <c r="M21" s="1"/>
      <c r="N21" s="1"/>
      <c r="O21" s="22"/>
      <c r="P21" s="23"/>
    </row>
    <row r="22" spans="5:23" x14ac:dyDescent="0.25">
      <c r="G22" s="9"/>
      <c r="O22" s="9"/>
    </row>
    <row r="23" spans="5:23" x14ac:dyDescent="0.25">
      <c r="E23" s="1"/>
      <c r="F23" s="1"/>
      <c r="G23" s="22"/>
      <c r="H23" s="23"/>
      <c r="M23" s="1"/>
      <c r="N23" s="1"/>
      <c r="O23" s="22"/>
      <c r="P23" s="23"/>
    </row>
    <row r="24" spans="5:23" x14ac:dyDescent="0.25">
      <c r="G24" s="9"/>
      <c r="O24" s="9"/>
    </row>
    <row r="25" spans="5:23" x14ac:dyDescent="0.25">
      <c r="E25" s="1"/>
      <c r="F25" s="1"/>
      <c r="G25" s="22"/>
      <c r="H25" s="23"/>
      <c r="M25" s="1"/>
      <c r="N25" s="1"/>
      <c r="O25" s="22"/>
      <c r="P25" s="23"/>
    </row>
    <row r="26" spans="5:23" x14ac:dyDescent="0.25">
      <c r="G26" s="9"/>
      <c r="O26" s="9"/>
    </row>
    <row r="27" spans="5:23" x14ac:dyDescent="0.25">
      <c r="E27" s="1"/>
      <c r="F27" s="1"/>
      <c r="G27" s="22"/>
      <c r="H27" s="23"/>
      <c r="M27" s="1"/>
      <c r="N27" s="1"/>
      <c r="O27" s="22"/>
      <c r="P27" s="23"/>
    </row>
    <row r="28" spans="5:23" x14ac:dyDescent="0.25">
      <c r="G28" s="9"/>
      <c r="O28" s="9"/>
    </row>
    <row r="29" spans="5:23" x14ac:dyDescent="0.25">
      <c r="E29" s="1"/>
      <c r="F29" s="1"/>
      <c r="G29" s="22"/>
      <c r="H29" s="23"/>
      <c r="M29" s="1"/>
      <c r="N29" s="1"/>
      <c r="O29" s="22"/>
      <c r="P29" s="23"/>
    </row>
    <row r="30" spans="5:23" x14ac:dyDescent="0.25">
      <c r="G30" s="9"/>
      <c r="O30" s="9"/>
    </row>
    <row r="31" spans="5:23" x14ac:dyDescent="0.25">
      <c r="E31" s="1"/>
      <c r="F31" s="1"/>
      <c r="G31" s="22"/>
      <c r="H31" s="23"/>
      <c r="M31" s="1"/>
      <c r="N31" s="1"/>
      <c r="O31" s="22"/>
      <c r="P31" s="23"/>
    </row>
    <row r="32" spans="5:23" x14ac:dyDescent="0.25">
      <c r="G32" s="9"/>
      <c r="O32" s="9"/>
    </row>
    <row r="33" spans="5:16" x14ac:dyDescent="0.25">
      <c r="E33" s="1"/>
      <c r="F33" s="1"/>
      <c r="G33" s="22"/>
      <c r="H33" s="23"/>
      <c r="M33" s="1"/>
      <c r="N33" s="1"/>
      <c r="O33" s="22"/>
      <c r="P33" s="23"/>
    </row>
    <row r="34" spans="5:16" x14ac:dyDescent="0.25">
      <c r="G34" s="9"/>
      <c r="O34" s="9"/>
    </row>
    <row r="35" spans="5:16" x14ac:dyDescent="0.25">
      <c r="E35" s="1"/>
      <c r="F35" s="1"/>
      <c r="G35" s="22"/>
      <c r="H35" s="23"/>
      <c r="M35" s="1"/>
      <c r="N35" s="1"/>
      <c r="O35" s="22"/>
      <c r="P35" s="23"/>
    </row>
    <row r="36" spans="5:16" x14ac:dyDescent="0.25">
      <c r="G36" s="9"/>
      <c r="O36" s="9"/>
    </row>
    <row r="37" spans="5:16" x14ac:dyDescent="0.25">
      <c r="E37" s="1"/>
      <c r="F37" s="1"/>
      <c r="G37" s="22"/>
      <c r="H37" s="23"/>
      <c r="M37" s="1"/>
      <c r="N37" s="1"/>
      <c r="O37" s="22"/>
      <c r="P37" s="23"/>
    </row>
  </sheetData>
  <mergeCells count="1">
    <mergeCell ref="E1:H2"/>
  </mergeCells>
  <conditionalFormatting sqref="V6:V20">
    <cfRule type="cellIs" dxfId="7" priority="1" operator="greaterThan">
      <formula>1</formula>
    </cfRule>
    <cfRule type="cellIs" dxfId="6" priority="2" operator="greaterThan">
      <formula>1</formula>
    </cfRule>
  </conditionalFormatting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CATEGORIAS!$J$6:$J$19</xm:f>
          </x14:formula1>
          <xm:sqref>F7:F113</xm:sqref>
        </x14:dataValidation>
        <x14:dataValidation type="list" allowBlank="1" showInputMessage="1" showErrorMessage="1">
          <x14:formula1>
            <xm:f>CATEGORIAS!$H$6:$H$21</xm:f>
          </x14:formula1>
          <xm:sqref>N7:N37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W37"/>
  <sheetViews>
    <sheetView workbookViewId="0">
      <selection activeCell="H12" sqref="H12"/>
    </sheetView>
  </sheetViews>
  <sheetFormatPr defaultRowHeight="15" x14ac:dyDescent="0.25"/>
  <cols>
    <col min="5" max="5" width="18.28515625" bestFit="1" customWidth="1"/>
    <col min="6" max="6" width="11" customWidth="1"/>
    <col min="7" max="7" width="10.7109375" bestFit="1" customWidth="1"/>
    <col min="8" max="8" width="11.7109375" style="5" bestFit="1" customWidth="1"/>
    <col min="13" max="13" width="15.7109375" bestFit="1" customWidth="1"/>
    <col min="14" max="14" width="19.42578125" bestFit="1" customWidth="1"/>
    <col min="15" max="15" width="10.7109375" bestFit="1" customWidth="1"/>
    <col min="16" max="16" width="11.7109375" style="5" bestFit="1" customWidth="1"/>
    <col min="17" max="17" width="4.7109375" customWidth="1"/>
    <col min="18" max="18" width="9.140625" hidden="1" customWidth="1"/>
    <col min="19" max="19" width="19.42578125" bestFit="1" customWidth="1"/>
    <col min="20" max="20" width="11.7109375" bestFit="1" customWidth="1"/>
    <col min="21" max="21" width="19.42578125" bestFit="1" customWidth="1"/>
    <col min="22" max="22" width="10.140625" style="11" bestFit="1" customWidth="1"/>
    <col min="23" max="23" width="30.140625" customWidth="1"/>
    <col min="25" max="25" width="10.140625" bestFit="1" customWidth="1"/>
  </cols>
  <sheetData>
    <row r="1" spans="5:23" x14ac:dyDescent="0.25">
      <c r="E1" s="32" t="s">
        <v>76</v>
      </c>
      <c r="F1" s="32"/>
      <c r="G1" s="32"/>
      <c r="H1" s="32"/>
    </row>
    <row r="2" spans="5:23" x14ac:dyDescent="0.25">
      <c r="E2" s="32"/>
      <c r="F2" s="32"/>
      <c r="G2" s="32"/>
      <c r="H2" s="32"/>
    </row>
    <row r="4" spans="5:23" x14ac:dyDescent="0.25">
      <c r="E4" t="s">
        <v>51</v>
      </c>
      <c r="F4" s="5"/>
      <c r="G4" t="s">
        <v>83</v>
      </c>
    </row>
    <row r="5" spans="5:23" x14ac:dyDescent="0.25">
      <c r="E5" s="7" t="s">
        <v>24</v>
      </c>
      <c r="F5" s="7"/>
      <c r="G5" s="7"/>
      <c r="H5" s="10"/>
      <c r="I5" s="7"/>
      <c r="J5" s="7"/>
      <c r="K5" s="7"/>
      <c r="M5" s="8" t="s">
        <v>25</v>
      </c>
      <c r="N5" s="8"/>
      <c r="O5" s="8"/>
      <c r="P5" s="12"/>
      <c r="Q5" s="8"/>
      <c r="R5" s="8"/>
      <c r="T5" s="5"/>
      <c r="U5" s="24" t="s">
        <v>86</v>
      </c>
      <c r="V5" s="26"/>
      <c r="W5" s="21" t="s">
        <v>87</v>
      </c>
    </row>
    <row r="6" spans="5:23" x14ac:dyDescent="0.25">
      <c r="E6" s="18" t="s">
        <v>26</v>
      </c>
      <c r="F6" s="18" t="s">
        <v>29</v>
      </c>
      <c r="G6" s="18" t="s">
        <v>27</v>
      </c>
      <c r="H6" s="19" t="s">
        <v>28</v>
      </c>
      <c r="M6" s="18" t="s">
        <v>26</v>
      </c>
      <c r="N6" s="18" t="s">
        <v>29</v>
      </c>
      <c r="O6" s="18" t="s">
        <v>27</v>
      </c>
      <c r="P6" s="19" t="s">
        <v>28</v>
      </c>
      <c r="S6" t="s">
        <v>18</v>
      </c>
      <c r="T6" s="5">
        <f>SUMIF(N7:N117,"ALIMENTAÇÃO",P7:P117)</f>
        <v>0</v>
      </c>
      <c r="U6" s="25">
        <v>1000</v>
      </c>
      <c r="V6" s="27">
        <f>T6/U6</f>
        <v>0</v>
      </c>
      <c r="W6" s="30" t="str">
        <f>IF(V6&gt;100%,T6-U6,"ESTA DENTRO DO LIMITE")</f>
        <v>ESTA DENTRO DO LIMITE</v>
      </c>
    </row>
    <row r="7" spans="5:23" x14ac:dyDescent="0.25">
      <c r="E7" s="1"/>
      <c r="F7" s="1"/>
      <c r="G7" s="22"/>
      <c r="H7" s="23"/>
      <c r="M7" s="1"/>
      <c r="N7" s="1"/>
      <c r="O7" s="22"/>
      <c r="P7" s="23"/>
      <c r="S7" t="s">
        <v>19</v>
      </c>
      <c r="T7" s="5">
        <f>SUMIF(N7:N117,"LAZER",P7:P117)</f>
        <v>0</v>
      </c>
      <c r="U7" s="5">
        <v>150</v>
      </c>
      <c r="V7" s="27">
        <f t="shared" ref="V7:V20" si="0">T7/U7</f>
        <v>0</v>
      </c>
      <c r="W7" s="5" t="str">
        <f>IF(V7&gt;100%,T7-U7,"ESTA DENTRO DO LIMITE")</f>
        <v>ESTA DENTRO DO LIMITE</v>
      </c>
    </row>
    <row r="8" spans="5:23" x14ac:dyDescent="0.25">
      <c r="G8" s="22"/>
      <c r="O8" s="22"/>
      <c r="S8" t="s">
        <v>20</v>
      </c>
      <c r="T8" s="5">
        <f>SUMIF(N7:N37,"TRANSPORTE",P7:P37)</f>
        <v>0</v>
      </c>
      <c r="U8" s="25">
        <v>200</v>
      </c>
      <c r="V8" s="27">
        <f t="shared" si="0"/>
        <v>0</v>
      </c>
      <c r="W8" s="5" t="str">
        <f>IF(V8&gt;100%,T8-U8,"ESTA DENTRO DO LIMITE")</f>
        <v>ESTA DENTRO DO LIMITE</v>
      </c>
    </row>
    <row r="9" spans="5:23" x14ac:dyDescent="0.25">
      <c r="E9" s="1"/>
      <c r="F9" s="1"/>
      <c r="G9" s="22"/>
      <c r="H9" s="23"/>
      <c r="M9" s="1"/>
      <c r="N9" s="1"/>
      <c r="O9" s="22"/>
      <c r="P9" s="23"/>
      <c r="S9" t="s">
        <v>37</v>
      </c>
      <c r="T9" s="5">
        <f>SUMIF(N7:N37,"EDUCAÇÃO",P7:P117)</f>
        <v>0</v>
      </c>
      <c r="U9" s="5">
        <v>400</v>
      </c>
      <c r="V9" s="27">
        <f t="shared" si="0"/>
        <v>0</v>
      </c>
      <c r="W9" s="5" t="str">
        <f t="shared" ref="W9:W20" si="1">IF(V9&gt;100%,T9-U9,"ESTA DENTRO DO LIMITE")</f>
        <v>ESTA DENTRO DO LIMITE</v>
      </c>
    </row>
    <row r="10" spans="5:23" x14ac:dyDescent="0.25">
      <c r="G10" s="22"/>
      <c r="O10" s="22"/>
      <c r="S10" t="s">
        <v>21</v>
      </c>
      <c r="T10" s="5">
        <f>SUMIF(N7:N37,"CASA",P7:P117)</f>
        <v>0</v>
      </c>
      <c r="U10" s="25">
        <v>800</v>
      </c>
      <c r="V10" s="27">
        <f t="shared" si="0"/>
        <v>0</v>
      </c>
      <c r="W10" s="5" t="str">
        <f t="shared" si="1"/>
        <v>ESTA DENTRO DO LIMITE</v>
      </c>
    </row>
    <row r="11" spans="5:23" x14ac:dyDescent="0.25">
      <c r="E11" s="1"/>
      <c r="F11" s="1"/>
      <c r="G11" s="22"/>
      <c r="H11" s="23"/>
      <c r="M11" s="1"/>
      <c r="N11" s="1"/>
      <c r="O11" s="22"/>
      <c r="P11" s="23"/>
      <c r="S11" t="s">
        <v>22</v>
      </c>
      <c r="T11" s="5">
        <f>SUMIF(N7:N37,"TELEFONE/INTERNET",P7:P117)</f>
        <v>0</v>
      </c>
      <c r="U11" s="5">
        <v>200</v>
      </c>
      <c r="V11" s="27">
        <f t="shared" si="0"/>
        <v>0</v>
      </c>
      <c r="W11" s="5" t="str">
        <f t="shared" si="1"/>
        <v>ESTA DENTRO DO LIMITE</v>
      </c>
    </row>
    <row r="12" spans="5:23" x14ac:dyDescent="0.25">
      <c r="G12" s="9"/>
      <c r="O12" s="22"/>
      <c r="S12" t="s">
        <v>36</v>
      </c>
      <c r="T12" s="5">
        <f>SUMIF(N7:N37,"INVESTIMENTOS",P7:P117)</f>
        <v>0</v>
      </c>
      <c r="U12" s="25"/>
      <c r="V12" s="27" t="e">
        <f t="shared" si="0"/>
        <v>#DIV/0!</v>
      </c>
      <c r="W12" s="5" t="e">
        <f t="shared" si="1"/>
        <v>#DIV/0!</v>
      </c>
    </row>
    <row r="13" spans="5:23" x14ac:dyDescent="0.25">
      <c r="E13" s="1"/>
      <c r="F13" s="1"/>
      <c r="G13" s="22"/>
      <c r="H13" s="23"/>
      <c r="M13" s="1"/>
      <c r="N13" s="1"/>
      <c r="O13" s="22"/>
      <c r="P13" s="23"/>
      <c r="S13" t="s">
        <v>39</v>
      </c>
      <c r="T13" s="5">
        <f>SUMIF(N7:N117,"LUZ",P7:P117)</f>
        <v>0</v>
      </c>
      <c r="U13" s="5">
        <v>110</v>
      </c>
      <c r="V13" s="27">
        <f t="shared" si="0"/>
        <v>0</v>
      </c>
      <c r="W13" s="5" t="str">
        <f t="shared" si="1"/>
        <v>ESTA DENTRO DO LIMITE</v>
      </c>
    </row>
    <row r="14" spans="5:23" x14ac:dyDescent="0.25">
      <c r="G14" s="9"/>
      <c r="O14" s="22"/>
      <c r="S14" t="s">
        <v>38</v>
      </c>
      <c r="T14" s="5">
        <f>SUMIF(N7:N117,"PRESENTES",P7:P117)</f>
        <v>0</v>
      </c>
      <c r="U14" s="25"/>
      <c r="V14" s="27" t="e">
        <f t="shared" si="0"/>
        <v>#DIV/0!</v>
      </c>
      <c r="W14" s="5" t="e">
        <f t="shared" si="1"/>
        <v>#DIV/0!</v>
      </c>
    </row>
    <row r="15" spans="5:23" x14ac:dyDescent="0.25">
      <c r="E15" s="1"/>
      <c r="F15" s="1"/>
      <c r="G15" s="22"/>
      <c r="H15" s="23"/>
      <c r="O15" s="22"/>
      <c r="P15" s="23"/>
      <c r="S15" t="s">
        <v>49</v>
      </c>
      <c r="T15" s="5">
        <f>SUMIF(N7:N117,"TAXA BANCARIA",P7:P117)</f>
        <v>0</v>
      </c>
      <c r="U15" s="5">
        <v>30</v>
      </c>
      <c r="V15" s="27">
        <f t="shared" si="0"/>
        <v>0</v>
      </c>
      <c r="W15" s="5" t="str">
        <f t="shared" si="1"/>
        <v>ESTA DENTRO DO LIMITE</v>
      </c>
    </row>
    <row r="16" spans="5:23" x14ac:dyDescent="0.25">
      <c r="G16" s="9"/>
      <c r="O16" s="9"/>
      <c r="S16" t="s">
        <v>56</v>
      </c>
      <c r="T16" s="5">
        <f>SUMIF(N7:N117,"CARTÃO DE CREDITO",P7:P117)</f>
        <v>0</v>
      </c>
      <c r="U16" s="25">
        <v>500</v>
      </c>
      <c r="V16" s="27">
        <f t="shared" si="0"/>
        <v>0</v>
      </c>
      <c r="W16" s="5" t="str">
        <f t="shared" si="1"/>
        <v>ESTA DENTRO DO LIMITE</v>
      </c>
    </row>
    <row r="17" spans="5:23" x14ac:dyDescent="0.25">
      <c r="E17" s="1"/>
      <c r="F17" s="1"/>
      <c r="G17" s="22"/>
      <c r="H17" s="23"/>
      <c r="M17" s="1"/>
      <c r="N17" s="1"/>
      <c r="O17" s="22"/>
      <c r="P17" s="23"/>
      <c r="S17" t="s">
        <v>57</v>
      </c>
      <c r="T17" s="5">
        <f>SUMIF(N7:N117,"DIZIMO",P7:P117)</f>
        <v>0</v>
      </c>
      <c r="U17" s="5"/>
      <c r="V17" s="27" t="e">
        <f t="shared" si="0"/>
        <v>#DIV/0!</v>
      </c>
      <c r="W17" s="5" t="e">
        <f t="shared" si="1"/>
        <v>#DIV/0!</v>
      </c>
    </row>
    <row r="18" spans="5:23" x14ac:dyDescent="0.25">
      <c r="G18" s="9"/>
      <c r="O18" s="9"/>
      <c r="S18" t="s">
        <v>79</v>
      </c>
      <c r="T18" s="5">
        <f>SUMIF(N7:N117,"SONHO",P7:P117)</f>
        <v>0</v>
      </c>
      <c r="U18" s="25"/>
      <c r="V18" s="27" t="e">
        <f t="shared" si="0"/>
        <v>#DIV/0!</v>
      </c>
      <c r="W18" s="5" t="e">
        <f t="shared" si="1"/>
        <v>#DIV/0!</v>
      </c>
    </row>
    <row r="19" spans="5:23" x14ac:dyDescent="0.25">
      <c r="E19" s="1"/>
      <c r="F19" s="1"/>
      <c r="G19" s="22"/>
      <c r="H19" s="23"/>
      <c r="M19" s="1"/>
      <c r="N19" s="1"/>
      <c r="O19" s="22"/>
      <c r="P19" s="23"/>
      <c r="S19" t="s">
        <v>82</v>
      </c>
      <c r="T19" s="5">
        <f>SUMIF(N7:N118,"CUIDADOS PESSOAIS",P7:P118)</f>
        <v>0</v>
      </c>
      <c r="U19" s="5">
        <v>100</v>
      </c>
      <c r="V19" s="27">
        <f t="shared" si="0"/>
        <v>0</v>
      </c>
      <c r="W19" s="5" t="str">
        <f t="shared" si="1"/>
        <v>ESTA DENTRO DO LIMITE</v>
      </c>
    </row>
    <row r="20" spans="5:23" x14ac:dyDescent="0.25">
      <c r="G20" s="9"/>
      <c r="O20" s="9"/>
      <c r="S20" t="s">
        <v>23</v>
      </c>
      <c r="T20" s="5">
        <f>SUMIF(N7:N119,"OUTROS",P7:P119)</f>
        <v>0</v>
      </c>
      <c r="U20" s="25"/>
      <c r="V20" s="27" t="e">
        <f t="shared" si="0"/>
        <v>#DIV/0!</v>
      </c>
      <c r="W20" s="5" t="e">
        <f t="shared" si="1"/>
        <v>#DIV/0!</v>
      </c>
    </row>
    <row r="21" spans="5:23" x14ac:dyDescent="0.25">
      <c r="E21" s="1"/>
      <c r="F21" s="1"/>
      <c r="G21" s="22"/>
      <c r="H21" s="23"/>
      <c r="M21" s="1"/>
      <c r="N21" s="1"/>
      <c r="O21" s="22"/>
      <c r="P21" s="23"/>
    </row>
    <row r="22" spans="5:23" x14ac:dyDescent="0.25">
      <c r="G22" s="9"/>
      <c r="O22" s="9"/>
    </row>
    <row r="23" spans="5:23" x14ac:dyDescent="0.25">
      <c r="E23" s="1"/>
      <c r="F23" s="1"/>
      <c r="G23" s="22"/>
      <c r="H23" s="23"/>
      <c r="M23" s="1"/>
      <c r="N23" s="1"/>
      <c r="O23" s="22"/>
      <c r="P23" s="23"/>
    </row>
    <row r="24" spans="5:23" x14ac:dyDescent="0.25">
      <c r="G24" s="9"/>
      <c r="O24" s="9"/>
    </row>
    <row r="25" spans="5:23" x14ac:dyDescent="0.25">
      <c r="E25" s="1"/>
      <c r="F25" s="1"/>
      <c r="G25" s="22"/>
      <c r="H25" s="23"/>
      <c r="M25" s="1"/>
      <c r="N25" s="1"/>
      <c r="O25" s="22"/>
      <c r="P25" s="23"/>
    </row>
    <row r="26" spans="5:23" x14ac:dyDescent="0.25">
      <c r="G26" s="9"/>
      <c r="O26" s="9"/>
    </row>
    <row r="27" spans="5:23" x14ac:dyDescent="0.25">
      <c r="E27" s="1"/>
      <c r="F27" s="1"/>
      <c r="G27" s="22"/>
      <c r="H27" s="23"/>
      <c r="M27" s="1"/>
      <c r="N27" s="1"/>
      <c r="O27" s="22"/>
      <c r="P27" s="23"/>
    </row>
    <row r="28" spans="5:23" x14ac:dyDescent="0.25">
      <c r="G28" s="9"/>
      <c r="O28" s="9"/>
    </row>
    <row r="29" spans="5:23" x14ac:dyDescent="0.25">
      <c r="E29" s="1"/>
      <c r="F29" s="1"/>
      <c r="G29" s="22"/>
      <c r="H29" s="23"/>
      <c r="M29" s="1"/>
      <c r="N29" s="1"/>
      <c r="O29" s="22"/>
      <c r="P29" s="23"/>
    </row>
    <row r="30" spans="5:23" x14ac:dyDescent="0.25">
      <c r="G30" s="9"/>
      <c r="O30" s="9"/>
    </row>
    <row r="31" spans="5:23" x14ac:dyDescent="0.25">
      <c r="E31" s="1"/>
      <c r="F31" s="1"/>
      <c r="G31" s="22"/>
      <c r="H31" s="23"/>
      <c r="M31" s="1"/>
      <c r="N31" s="1"/>
      <c r="O31" s="22"/>
      <c r="P31" s="23"/>
    </row>
    <row r="32" spans="5:23" x14ac:dyDescent="0.25">
      <c r="G32" s="9"/>
      <c r="O32" s="9"/>
    </row>
    <row r="33" spans="5:16" x14ac:dyDescent="0.25">
      <c r="E33" s="1"/>
      <c r="F33" s="1"/>
      <c r="G33" s="22"/>
      <c r="H33" s="23"/>
      <c r="M33" s="1"/>
      <c r="N33" s="1"/>
      <c r="O33" s="22"/>
      <c r="P33" s="23"/>
    </row>
    <row r="34" spans="5:16" x14ac:dyDescent="0.25">
      <c r="G34" s="9"/>
      <c r="O34" s="9"/>
    </row>
    <row r="35" spans="5:16" x14ac:dyDescent="0.25">
      <c r="E35" s="1"/>
      <c r="F35" s="1"/>
      <c r="G35" s="22"/>
      <c r="H35" s="23"/>
      <c r="M35" s="1"/>
      <c r="N35" s="1"/>
      <c r="O35" s="22"/>
      <c r="P35" s="23"/>
    </row>
    <row r="36" spans="5:16" x14ac:dyDescent="0.25">
      <c r="G36" s="9"/>
      <c r="O36" s="9"/>
    </row>
    <row r="37" spans="5:16" x14ac:dyDescent="0.25">
      <c r="E37" s="1"/>
      <c r="F37" s="1"/>
      <c r="G37" s="22"/>
      <c r="H37" s="23"/>
      <c r="M37" s="1"/>
      <c r="N37" s="1"/>
      <c r="O37" s="22"/>
      <c r="P37" s="23"/>
    </row>
  </sheetData>
  <mergeCells count="1">
    <mergeCell ref="E1:H2"/>
  </mergeCells>
  <conditionalFormatting sqref="V6:V20">
    <cfRule type="cellIs" dxfId="5" priority="1" operator="greaterThan">
      <formula>1</formula>
    </cfRule>
    <cfRule type="cellIs" dxfId="4" priority="2" operator="greaterThan">
      <formula>1</formula>
    </cfRule>
  </conditionalFormatting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CATEGORIAS!$J$6:$J$19</xm:f>
          </x14:formula1>
          <xm:sqref>F7:F113</xm:sqref>
        </x14:dataValidation>
        <x14:dataValidation type="list" allowBlank="1" showInputMessage="1" showErrorMessage="1">
          <x14:formula1>
            <xm:f>CATEGORIAS!$H$6:$H$21</xm:f>
          </x14:formula1>
          <xm:sqref>N7:N37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H4:J22"/>
  <sheetViews>
    <sheetView workbookViewId="0">
      <selection activeCell="J6" sqref="J6:J22"/>
    </sheetView>
  </sheetViews>
  <sheetFormatPr defaultRowHeight="15" x14ac:dyDescent="0.25"/>
  <cols>
    <col min="8" max="8" width="19.42578125" bestFit="1" customWidth="1"/>
    <col min="10" max="10" width="26" bestFit="1" customWidth="1"/>
  </cols>
  <sheetData>
    <row r="4" spans="8:10" x14ac:dyDescent="0.25">
      <c r="H4" s="6" t="s">
        <v>25</v>
      </c>
      <c r="I4" s="3"/>
      <c r="J4" s="14" t="s">
        <v>24</v>
      </c>
    </row>
    <row r="6" spans="8:10" x14ac:dyDescent="0.25">
      <c r="H6" t="s">
        <v>18</v>
      </c>
      <c r="J6" t="s">
        <v>31</v>
      </c>
    </row>
    <row r="7" spans="8:10" x14ac:dyDescent="0.25">
      <c r="H7" t="s">
        <v>19</v>
      </c>
      <c r="J7" t="s">
        <v>32</v>
      </c>
    </row>
    <row r="8" spans="8:10" x14ac:dyDescent="0.25">
      <c r="H8" t="s">
        <v>20</v>
      </c>
      <c r="J8" t="s">
        <v>33</v>
      </c>
    </row>
    <row r="9" spans="8:10" x14ac:dyDescent="0.25">
      <c r="H9" t="s">
        <v>21</v>
      </c>
      <c r="J9" t="s">
        <v>34</v>
      </c>
    </row>
    <row r="10" spans="8:10" x14ac:dyDescent="0.25">
      <c r="H10" t="s">
        <v>22</v>
      </c>
      <c r="J10" t="s">
        <v>35</v>
      </c>
    </row>
    <row r="11" spans="8:10" x14ac:dyDescent="0.25">
      <c r="H11" t="s">
        <v>30</v>
      </c>
      <c r="J11" t="s">
        <v>23</v>
      </c>
    </row>
    <row r="12" spans="8:10" x14ac:dyDescent="0.25">
      <c r="H12" t="s">
        <v>15</v>
      </c>
      <c r="J12" t="s">
        <v>40</v>
      </c>
    </row>
    <row r="13" spans="8:10" x14ac:dyDescent="0.25">
      <c r="H13" t="s">
        <v>36</v>
      </c>
      <c r="J13" t="s">
        <v>52</v>
      </c>
    </row>
    <row r="14" spans="8:10" x14ac:dyDescent="0.25">
      <c r="H14" t="s">
        <v>37</v>
      </c>
      <c r="J14" t="s">
        <v>53</v>
      </c>
    </row>
    <row r="15" spans="8:10" x14ac:dyDescent="0.25">
      <c r="H15" t="s">
        <v>38</v>
      </c>
      <c r="J15" t="s">
        <v>23</v>
      </c>
    </row>
    <row r="16" spans="8:10" x14ac:dyDescent="0.25">
      <c r="H16" t="s">
        <v>49</v>
      </c>
    </row>
    <row r="17" spans="8:8" x14ac:dyDescent="0.25">
      <c r="H17" t="s">
        <v>50</v>
      </c>
    </row>
    <row r="18" spans="8:8" x14ac:dyDescent="0.25">
      <c r="H18" t="s">
        <v>39</v>
      </c>
    </row>
    <row r="19" spans="8:8" x14ac:dyDescent="0.25">
      <c r="H19" t="s">
        <v>55</v>
      </c>
    </row>
    <row r="20" spans="8:8" x14ac:dyDescent="0.25">
      <c r="H20" t="s">
        <v>57</v>
      </c>
    </row>
    <row r="21" spans="8:8" x14ac:dyDescent="0.25">
      <c r="H21" t="s">
        <v>79</v>
      </c>
    </row>
    <row r="22" spans="8:8" x14ac:dyDescent="0.25">
      <c r="H22" t="s">
        <v>81</v>
      </c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E3:V37"/>
  <sheetViews>
    <sheetView topLeftCell="C1" workbookViewId="0">
      <selection activeCell="K25" sqref="K25"/>
    </sheetView>
  </sheetViews>
  <sheetFormatPr defaultRowHeight="15" x14ac:dyDescent="0.25"/>
  <cols>
    <col min="5" max="5" width="24.5703125" bestFit="1" customWidth="1"/>
    <col min="6" max="6" width="14.5703125" customWidth="1"/>
    <col min="7" max="7" width="11.5703125" style="5" bestFit="1" customWidth="1"/>
    <col min="8" max="9" width="10.140625" bestFit="1" customWidth="1"/>
    <col min="10" max="17" width="7.28515625" bestFit="1" customWidth="1"/>
    <col min="18" max="18" width="17.85546875" bestFit="1" customWidth="1"/>
    <col min="19" max="19" width="17.7109375" customWidth="1"/>
    <col min="21" max="22" width="13.85546875" bestFit="1" customWidth="1"/>
  </cols>
  <sheetData>
    <row r="3" spans="5:22" x14ac:dyDescent="0.25">
      <c r="E3" s="33" t="s">
        <v>43</v>
      </c>
      <c r="F3" s="33"/>
      <c r="G3" s="33"/>
      <c r="H3" s="33"/>
    </row>
    <row r="4" spans="5:22" x14ac:dyDescent="0.25">
      <c r="E4" s="20" t="s">
        <v>44</v>
      </c>
      <c r="F4" s="18" t="s">
        <v>59</v>
      </c>
      <c r="G4" s="18" t="s">
        <v>60</v>
      </c>
      <c r="H4" s="18" t="s">
        <v>61</v>
      </c>
      <c r="I4" s="18" t="s">
        <v>62</v>
      </c>
      <c r="J4" s="18" t="s">
        <v>63</v>
      </c>
      <c r="K4" s="18" t="s">
        <v>64</v>
      </c>
      <c r="L4" s="18" t="s">
        <v>65</v>
      </c>
      <c r="M4" s="18" t="s">
        <v>66</v>
      </c>
      <c r="N4" s="18" t="s">
        <v>67</v>
      </c>
      <c r="O4" s="18" t="s">
        <v>68</v>
      </c>
      <c r="P4" s="18" t="s">
        <v>69</v>
      </c>
      <c r="Q4" s="18" t="s">
        <v>70</v>
      </c>
      <c r="R4" s="18" t="s">
        <v>54</v>
      </c>
      <c r="S4" s="18"/>
      <c r="T4" s="18"/>
    </row>
    <row r="5" spans="5:22" ht="18.75" x14ac:dyDescent="0.3">
      <c r="E5" t="s">
        <v>84</v>
      </c>
      <c r="F5" s="11">
        <v>400</v>
      </c>
      <c r="G5" s="17">
        <v>120</v>
      </c>
      <c r="H5" s="11"/>
      <c r="I5" s="11"/>
      <c r="J5" s="11"/>
      <c r="K5" s="16"/>
      <c r="L5" s="5"/>
      <c r="M5" s="5"/>
      <c r="N5" s="5"/>
      <c r="O5" s="5"/>
      <c r="P5" s="5"/>
      <c r="Q5" s="5"/>
      <c r="R5" s="5">
        <f>SUM(F5:Q5)</f>
        <v>520</v>
      </c>
      <c r="U5" s="15"/>
      <c r="V5" s="5"/>
    </row>
    <row r="6" spans="5:22" ht="18.75" x14ac:dyDescent="0.3">
      <c r="E6" t="s">
        <v>89</v>
      </c>
      <c r="F6" s="11"/>
      <c r="G6" s="11">
        <v>600</v>
      </c>
      <c r="H6" s="5"/>
      <c r="I6" s="11"/>
      <c r="J6" s="5"/>
      <c r="K6" s="16"/>
      <c r="L6" s="5"/>
      <c r="M6" s="5"/>
      <c r="N6" s="5"/>
      <c r="O6" s="5"/>
      <c r="P6" s="5"/>
      <c r="Q6" s="5"/>
      <c r="R6" s="5">
        <f t="shared" ref="R6:R34" si="0">SUM(F6:Q6)</f>
        <v>600</v>
      </c>
    </row>
    <row r="7" spans="5:22" x14ac:dyDescent="0.25">
      <c r="E7" t="s">
        <v>45</v>
      </c>
      <c r="F7" s="5"/>
      <c r="H7" s="5"/>
      <c r="I7" s="5"/>
      <c r="J7" s="5"/>
      <c r="K7" s="11"/>
      <c r="L7" s="5"/>
      <c r="M7" s="5"/>
      <c r="N7" s="5"/>
      <c r="O7" s="5"/>
      <c r="P7" s="5"/>
      <c r="Q7" s="5"/>
      <c r="R7" s="5">
        <f t="shared" si="0"/>
        <v>0</v>
      </c>
    </row>
    <row r="8" spans="5:22" x14ac:dyDescent="0.25">
      <c r="E8" t="s">
        <v>94</v>
      </c>
      <c r="F8" s="5"/>
      <c r="H8" s="5"/>
      <c r="I8" s="5"/>
      <c r="J8" s="5"/>
      <c r="K8" s="11"/>
      <c r="L8" s="5"/>
      <c r="M8" s="5"/>
      <c r="N8" s="5"/>
      <c r="O8" s="5"/>
      <c r="P8" s="5"/>
      <c r="Q8" s="5"/>
      <c r="R8" s="5">
        <f t="shared" si="0"/>
        <v>0</v>
      </c>
    </row>
    <row r="9" spans="5:22" x14ac:dyDescent="0.25">
      <c r="E9" t="s">
        <v>95</v>
      </c>
      <c r="F9" s="5"/>
      <c r="H9" s="5"/>
      <c r="I9" s="5"/>
      <c r="J9" s="5"/>
      <c r="K9" s="11"/>
      <c r="L9" s="5"/>
      <c r="M9" s="5"/>
      <c r="N9" s="5"/>
      <c r="O9" s="5"/>
      <c r="P9" s="5"/>
      <c r="Q9" s="5"/>
      <c r="R9" s="5">
        <f t="shared" si="0"/>
        <v>0</v>
      </c>
    </row>
    <row r="10" spans="5:22" x14ac:dyDescent="0.25">
      <c r="E10" t="s">
        <v>58</v>
      </c>
      <c r="F10" s="5">
        <v>1200</v>
      </c>
      <c r="H10" s="5"/>
      <c r="I10" s="5"/>
      <c r="J10" s="5"/>
      <c r="K10" s="11"/>
      <c r="L10" s="5"/>
      <c r="M10" s="5"/>
      <c r="N10" s="5"/>
      <c r="O10" s="5"/>
      <c r="P10" s="5"/>
      <c r="Q10" s="5"/>
      <c r="R10" s="5">
        <f t="shared" si="0"/>
        <v>1200</v>
      </c>
    </row>
    <row r="11" spans="5:22" x14ac:dyDescent="0.25">
      <c r="F11" s="5"/>
      <c r="H11" s="5"/>
      <c r="I11" s="5"/>
      <c r="J11" s="5"/>
      <c r="K11" s="11"/>
      <c r="L11" s="5"/>
      <c r="M11" s="5"/>
      <c r="N11" s="5"/>
      <c r="O11" s="5"/>
      <c r="P11" s="5"/>
      <c r="Q11" s="5"/>
      <c r="R11" s="5">
        <f t="shared" si="0"/>
        <v>0</v>
      </c>
    </row>
    <row r="12" spans="5:22" x14ac:dyDescent="0.25">
      <c r="F12" s="5"/>
      <c r="H12" s="5"/>
      <c r="I12" s="5"/>
      <c r="J12" s="5"/>
      <c r="K12" s="11"/>
      <c r="L12" s="5"/>
      <c r="M12" s="5"/>
      <c r="N12" s="5"/>
      <c r="O12" s="5"/>
      <c r="P12" s="5"/>
      <c r="Q12" s="5"/>
      <c r="R12" s="5">
        <f t="shared" si="0"/>
        <v>0</v>
      </c>
    </row>
    <row r="13" spans="5:22" x14ac:dyDescent="0.25">
      <c r="F13" s="5"/>
      <c r="H13" s="5"/>
      <c r="I13" s="5"/>
      <c r="J13" s="5"/>
      <c r="K13" s="11"/>
      <c r="L13" s="5"/>
      <c r="M13" s="5"/>
      <c r="N13" s="5"/>
      <c r="O13" s="5"/>
      <c r="P13" s="5"/>
      <c r="Q13" s="5"/>
      <c r="R13" s="5">
        <f t="shared" si="0"/>
        <v>0</v>
      </c>
    </row>
    <row r="14" spans="5:22" x14ac:dyDescent="0.25">
      <c r="F14" s="5"/>
      <c r="H14" s="5"/>
      <c r="I14" s="5"/>
      <c r="J14" s="5"/>
      <c r="K14" s="11"/>
      <c r="L14" s="5"/>
      <c r="M14" s="5"/>
      <c r="N14" s="5"/>
      <c r="O14" s="5"/>
      <c r="P14" s="5"/>
      <c r="Q14" s="5"/>
      <c r="R14" s="5">
        <f t="shared" si="0"/>
        <v>0</v>
      </c>
    </row>
    <row r="15" spans="5:22" x14ac:dyDescent="0.25">
      <c r="F15" s="5"/>
      <c r="H15" s="5"/>
      <c r="I15" s="5"/>
      <c r="J15" s="5"/>
      <c r="K15" s="11"/>
      <c r="L15" s="5"/>
      <c r="M15" s="5"/>
      <c r="N15" s="5"/>
      <c r="O15" s="5"/>
      <c r="P15" s="5"/>
      <c r="Q15" s="5"/>
      <c r="R15" s="5">
        <f t="shared" si="0"/>
        <v>0</v>
      </c>
    </row>
    <row r="16" spans="5:22" x14ac:dyDescent="0.25">
      <c r="F16" s="5"/>
      <c r="H16" s="5"/>
      <c r="I16" s="5"/>
      <c r="J16" s="5"/>
      <c r="K16" s="11"/>
      <c r="L16" s="5"/>
      <c r="M16" s="5"/>
      <c r="N16" s="5"/>
      <c r="O16" s="5"/>
      <c r="P16" s="5"/>
      <c r="Q16" s="5"/>
      <c r="R16" s="5">
        <f t="shared" si="0"/>
        <v>0</v>
      </c>
    </row>
    <row r="17" spans="6:18" x14ac:dyDescent="0.25">
      <c r="F17" s="5"/>
      <c r="H17" s="5"/>
      <c r="I17" s="5"/>
      <c r="J17" s="5"/>
      <c r="K17" s="11"/>
      <c r="L17" s="5"/>
      <c r="M17" s="5"/>
      <c r="N17" s="5"/>
      <c r="O17" s="5"/>
      <c r="P17" s="5"/>
      <c r="Q17" s="5"/>
      <c r="R17" s="5">
        <f t="shared" si="0"/>
        <v>0</v>
      </c>
    </row>
    <row r="18" spans="6:18" x14ac:dyDescent="0.25">
      <c r="F18" s="5"/>
      <c r="H18" s="5"/>
      <c r="I18" s="5"/>
      <c r="J18" s="5"/>
      <c r="K18" s="11"/>
      <c r="L18" s="5"/>
      <c r="M18" s="5"/>
      <c r="N18" s="5"/>
      <c r="O18" s="5"/>
      <c r="P18" s="5"/>
      <c r="Q18" s="5"/>
      <c r="R18" s="5">
        <f t="shared" si="0"/>
        <v>0</v>
      </c>
    </row>
    <row r="19" spans="6:18" x14ac:dyDescent="0.25">
      <c r="F19" s="5"/>
      <c r="H19" s="5"/>
      <c r="I19" s="5"/>
      <c r="J19" s="5"/>
      <c r="K19" s="11"/>
      <c r="L19" s="5"/>
      <c r="M19" s="5"/>
      <c r="N19" s="5"/>
      <c r="O19" s="5"/>
      <c r="P19" s="5"/>
      <c r="Q19" s="5"/>
      <c r="R19" s="5">
        <f t="shared" si="0"/>
        <v>0</v>
      </c>
    </row>
    <row r="20" spans="6:18" x14ac:dyDescent="0.25">
      <c r="F20" s="5"/>
      <c r="H20" s="5"/>
      <c r="I20" s="5"/>
      <c r="J20" s="5"/>
      <c r="K20" s="11"/>
      <c r="L20" s="5"/>
      <c r="M20" s="5"/>
      <c r="N20" s="5"/>
      <c r="O20" s="5"/>
      <c r="P20" s="5"/>
      <c r="Q20" s="5"/>
      <c r="R20" s="5">
        <f t="shared" si="0"/>
        <v>0</v>
      </c>
    </row>
    <row r="21" spans="6:18" x14ac:dyDescent="0.25">
      <c r="F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>
        <f t="shared" si="0"/>
        <v>0</v>
      </c>
    </row>
    <row r="22" spans="6:18" x14ac:dyDescent="0.25">
      <c r="F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>
        <f t="shared" si="0"/>
        <v>0</v>
      </c>
    </row>
    <row r="23" spans="6:18" x14ac:dyDescent="0.25">
      <c r="F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>
        <f t="shared" si="0"/>
        <v>0</v>
      </c>
    </row>
    <row r="24" spans="6:18" x14ac:dyDescent="0.25">
      <c r="F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>
        <f t="shared" si="0"/>
        <v>0</v>
      </c>
    </row>
    <row r="25" spans="6:18" x14ac:dyDescent="0.25">
      <c r="F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>
        <f t="shared" si="0"/>
        <v>0</v>
      </c>
    </row>
    <row r="26" spans="6:18" x14ac:dyDescent="0.25">
      <c r="F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>
        <f t="shared" si="0"/>
        <v>0</v>
      </c>
    </row>
    <row r="27" spans="6:18" x14ac:dyDescent="0.25">
      <c r="F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>
        <f t="shared" si="0"/>
        <v>0</v>
      </c>
    </row>
    <row r="28" spans="6:18" x14ac:dyDescent="0.25">
      <c r="F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>
        <f t="shared" si="0"/>
        <v>0</v>
      </c>
    </row>
    <row r="29" spans="6:18" x14ac:dyDescent="0.25">
      <c r="F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>
        <f t="shared" si="0"/>
        <v>0</v>
      </c>
    </row>
    <row r="30" spans="6:18" x14ac:dyDescent="0.25">
      <c r="F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>
        <f t="shared" si="0"/>
        <v>0</v>
      </c>
    </row>
    <row r="31" spans="6:18" x14ac:dyDescent="0.25">
      <c r="F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>
        <f t="shared" si="0"/>
        <v>0</v>
      </c>
    </row>
    <row r="32" spans="6:18" x14ac:dyDescent="0.25">
      <c r="F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>
        <f t="shared" si="0"/>
        <v>0</v>
      </c>
    </row>
    <row r="33" spans="5:18" x14ac:dyDescent="0.25">
      <c r="F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>
        <f t="shared" si="0"/>
        <v>0</v>
      </c>
    </row>
    <row r="34" spans="5:18" x14ac:dyDescent="0.25">
      <c r="E34" s="34" t="s">
        <v>90</v>
      </c>
      <c r="F34" s="35">
        <f t="shared" ref="F34:Q34" si="1">SUM(F5:F33)</f>
        <v>1600</v>
      </c>
      <c r="G34" s="35">
        <f t="shared" si="1"/>
        <v>720</v>
      </c>
      <c r="H34" s="35">
        <f t="shared" si="1"/>
        <v>0</v>
      </c>
      <c r="I34" s="35">
        <f t="shared" si="1"/>
        <v>0</v>
      </c>
      <c r="J34" s="35">
        <f t="shared" si="1"/>
        <v>0</v>
      </c>
      <c r="K34" s="35">
        <f t="shared" si="1"/>
        <v>0</v>
      </c>
      <c r="L34" s="35">
        <f t="shared" si="1"/>
        <v>0</v>
      </c>
      <c r="M34" s="35">
        <f t="shared" si="1"/>
        <v>0</v>
      </c>
      <c r="N34" s="35">
        <f t="shared" si="1"/>
        <v>0</v>
      </c>
      <c r="O34" s="35">
        <f t="shared" si="1"/>
        <v>0</v>
      </c>
      <c r="P34" s="35">
        <f t="shared" si="1"/>
        <v>0</v>
      </c>
      <c r="Q34" s="35">
        <f t="shared" si="1"/>
        <v>0</v>
      </c>
      <c r="R34" s="35">
        <f>SUM(R5:R33)</f>
        <v>2320</v>
      </c>
    </row>
    <row r="35" spans="5:18" x14ac:dyDescent="0.25">
      <c r="F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</row>
    <row r="36" spans="5:18" x14ac:dyDescent="0.25">
      <c r="F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 spans="5:18" x14ac:dyDescent="0.25">
      <c r="F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</sheetData>
  <mergeCells count="1">
    <mergeCell ref="E3:H3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E3:I6"/>
  <sheetViews>
    <sheetView workbookViewId="0">
      <selection activeCell="I4" sqref="I4"/>
    </sheetView>
  </sheetViews>
  <sheetFormatPr defaultRowHeight="15" x14ac:dyDescent="0.25"/>
  <cols>
    <col min="5" max="5" width="34.42578125" bestFit="1" customWidth="1"/>
    <col min="7" max="7" width="11.7109375" bestFit="1" customWidth="1"/>
    <col min="8" max="8" width="25.28515625" customWidth="1"/>
    <col min="9" max="9" width="11.7109375" bestFit="1" customWidth="1"/>
  </cols>
  <sheetData>
    <row r="3" spans="5:9" x14ac:dyDescent="0.25">
      <c r="E3" s="20" t="s">
        <v>80</v>
      </c>
      <c r="F3" s="20"/>
      <c r="G3" s="20" t="s">
        <v>46</v>
      </c>
      <c r="H3" s="20" t="s">
        <v>47</v>
      </c>
      <c r="I3" s="20" t="s">
        <v>48</v>
      </c>
    </row>
    <row r="4" spans="5:9" x14ac:dyDescent="0.25">
      <c r="E4" t="s">
        <v>96</v>
      </c>
      <c r="G4" s="5">
        <v>3500</v>
      </c>
      <c r="H4" s="15">
        <f>SUM('Planejamento Mês a Mês'!D32:O32)</f>
        <v>800</v>
      </c>
      <c r="I4" s="15">
        <f>G4-H4</f>
        <v>2700</v>
      </c>
    </row>
    <row r="5" spans="5:9" x14ac:dyDescent="0.25">
      <c r="H5" s="15"/>
    </row>
    <row r="6" spans="5:9" x14ac:dyDescent="0.25">
      <c r="H6" s="15"/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4" sqref="B34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W37"/>
  <sheetViews>
    <sheetView topLeftCell="D1" workbookViewId="0">
      <selection activeCell="F7" sqref="F7"/>
    </sheetView>
  </sheetViews>
  <sheetFormatPr defaultRowHeight="15" x14ac:dyDescent="0.25"/>
  <cols>
    <col min="5" max="5" width="18.28515625" bestFit="1" customWidth="1"/>
    <col min="6" max="6" width="11" customWidth="1"/>
    <col min="7" max="7" width="10.7109375" bestFit="1" customWidth="1"/>
    <col min="8" max="8" width="11.7109375" style="5" bestFit="1" customWidth="1"/>
    <col min="13" max="13" width="15.7109375" bestFit="1" customWidth="1"/>
    <col min="14" max="14" width="19.42578125" bestFit="1" customWidth="1"/>
    <col min="15" max="15" width="10.7109375" bestFit="1" customWidth="1"/>
    <col min="16" max="16" width="11.7109375" style="5" bestFit="1" customWidth="1"/>
    <col min="17" max="17" width="4.7109375" customWidth="1"/>
    <col min="18" max="18" width="9.140625" hidden="1" customWidth="1"/>
    <col min="19" max="19" width="19.42578125" bestFit="1" customWidth="1"/>
    <col min="20" max="20" width="11.7109375" bestFit="1" customWidth="1"/>
    <col min="21" max="21" width="19.42578125" bestFit="1" customWidth="1"/>
    <col min="22" max="22" width="10.140625" style="11" bestFit="1" customWidth="1"/>
    <col min="23" max="23" width="30.140625" customWidth="1"/>
    <col min="25" max="25" width="10.140625" bestFit="1" customWidth="1"/>
  </cols>
  <sheetData>
    <row r="1" spans="5:23" x14ac:dyDescent="0.25">
      <c r="E1" s="32" t="s">
        <v>42</v>
      </c>
      <c r="F1" s="32"/>
      <c r="G1" s="32"/>
      <c r="H1" s="32"/>
    </row>
    <row r="2" spans="5:23" x14ac:dyDescent="0.25">
      <c r="E2" s="32"/>
      <c r="F2" s="32"/>
      <c r="G2" s="32"/>
      <c r="H2" s="32"/>
    </row>
    <row r="4" spans="5:23" x14ac:dyDescent="0.25">
      <c r="E4" t="s">
        <v>51</v>
      </c>
      <c r="F4" s="5">
        <v>600</v>
      </c>
      <c r="G4" t="s">
        <v>83</v>
      </c>
      <c r="H4" s="5">
        <v>90</v>
      </c>
    </row>
    <row r="5" spans="5:23" x14ac:dyDescent="0.25">
      <c r="E5" s="7" t="s">
        <v>24</v>
      </c>
      <c r="F5" s="7"/>
      <c r="G5" s="7"/>
      <c r="H5" s="10"/>
      <c r="I5" s="7"/>
      <c r="J5" s="7"/>
      <c r="K5" s="7"/>
      <c r="M5" s="8" t="s">
        <v>25</v>
      </c>
      <c r="N5" s="8"/>
      <c r="O5" s="8"/>
      <c r="P5" s="12"/>
      <c r="Q5" s="8"/>
      <c r="R5" s="8"/>
      <c r="T5" s="5"/>
      <c r="U5" s="24" t="s">
        <v>86</v>
      </c>
      <c r="V5" s="26"/>
      <c r="W5" s="21" t="s">
        <v>87</v>
      </c>
    </row>
    <row r="6" spans="5:23" x14ac:dyDescent="0.25">
      <c r="E6" s="18" t="s">
        <v>26</v>
      </c>
      <c r="F6" s="18" t="s">
        <v>29</v>
      </c>
      <c r="G6" s="18" t="s">
        <v>27</v>
      </c>
      <c r="H6" s="19" t="s">
        <v>28</v>
      </c>
      <c r="M6" s="18" t="s">
        <v>26</v>
      </c>
      <c r="N6" s="18" t="s">
        <v>29</v>
      </c>
      <c r="O6" s="18" t="s">
        <v>27</v>
      </c>
      <c r="P6" s="19" t="s">
        <v>28</v>
      </c>
      <c r="S6" t="s">
        <v>18</v>
      </c>
      <c r="T6" s="5">
        <f>SUMIF(N7:N117,"ALIMENTAÇÃO",P7:P117)</f>
        <v>810</v>
      </c>
      <c r="U6" s="25">
        <v>1000</v>
      </c>
      <c r="V6" s="27">
        <f>T6/U6</f>
        <v>0.81</v>
      </c>
      <c r="W6" s="30" t="str">
        <f>IF(V6&gt;100%,T6-U6,"ESTA DENTRO DO LIMITE")</f>
        <v>ESTA DENTRO DO LIMITE</v>
      </c>
    </row>
    <row r="7" spans="5:23" x14ac:dyDescent="0.25">
      <c r="E7" s="1" t="s">
        <v>31</v>
      </c>
      <c r="F7" s="1" t="s">
        <v>31</v>
      </c>
      <c r="G7" s="22">
        <v>43102</v>
      </c>
      <c r="H7" s="23">
        <v>3000</v>
      </c>
      <c r="M7" s="1" t="s">
        <v>32</v>
      </c>
      <c r="N7" s="1" t="s">
        <v>21</v>
      </c>
      <c r="O7" s="22">
        <v>43102</v>
      </c>
      <c r="P7" s="23">
        <v>530</v>
      </c>
      <c r="S7" t="s">
        <v>19</v>
      </c>
      <c r="T7" s="5">
        <f>SUMIF(N7:N117,"LAZER",P7:P117)</f>
        <v>0</v>
      </c>
      <c r="U7" s="5">
        <v>150</v>
      </c>
      <c r="V7" s="27">
        <f t="shared" ref="V7:V20" si="0">T7/U7</f>
        <v>0</v>
      </c>
      <c r="W7" s="5" t="str">
        <f>IF(V7&gt;100%,T7-U7,"ESTA DENTRO DO LIMITE")</f>
        <v>ESTA DENTRO DO LIMITE</v>
      </c>
    </row>
    <row r="8" spans="5:23" x14ac:dyDescent="0.25">
      <c r="E8" t="s">
        <v>32</v>
      </c>
      <c r="F8" t="s">
        <v>32</v>
      </c>
      <c r="G8" s="22">
        <v>43102</v>
      </c>
      <c r="H8" s="5">
        <v>500</v>
      </c>
      <c r="M8" t="s">
        <v>92</v>
      </c>
      <c r="N8" t="s">
        <v>21</v>
      </c>
      <c r="O8" s="22">
        <v>43102</v>
      </c>
      <c r="P8" s="5">
        <v>40</v>
      </c>
      <c r="S8" t="s">
        <v>20</v>
      </c>
      <c r="T8" s="5">
        <f>SUMIF(N7:N37,"TRANSPORTE",P7:P37)</f>
        <v>145</v>
      </c>
      <c r="U8" s="25">
        <v>200</v>
      </c>
      <c r="V8" s="27">
        <f t="shared" si="0"/>
        <v>0.72499999999999998</v>
      </c>
      <c r="W8" s="5" t="str">
        <f>IF(V8&gt;100%,T8-U8,"ESTA DENTRO DO LIMITE")</f>
        <v>ESTA DENTRO DO LIMITE</v>
      </c>
    </row>
    <row r="9" spans="5:23" x14ac:dyDescent="0.25">
      <c r="E9" s="1" t="s">
        <v>91</v>
      </c>
      <c r="F9" s="1" t="s">
        <v>40</v>
      </c>
      <c r="G9" s="22">
        <v>43103</v>
      </c>
      <c r="H9" s="23">
        <v>90</v>
      </c>
      <c r="M9" s="1" t="s">
        <v>93</v>
      </c>
      <c r="N9" s="1" t="s">
        <v>18</v>
      </c>
      <c r="O9" s="22">
        <v>43103</v>
      </c>
      <c r="P9" s="23">
        <v>400</v>
      </c>
      <c r="S9" t="s">
        <v>37</v>
      </c>
      <c r="T9" s="5">
        <f>SUMIF(N7:N37,"EDUCAÇÃO",P7:P117)</f>
        <v>350</v>
      </c>
      <c r="U9" s="5">
        <v>400</v>
      </c>
      <c r="V9" s="27">
        <f t="shared" si="0"/>
        <v>0.875</v>
      </c>
      <c r="W9" s="5" t="str">
        <f t="shared" ref="W9:W20" si="1">IF(V9&gt;100%,T9-U9,"ESTA DENTRO DO LIMITE")</f>
        <v>ESTA DENTRO DO LIMITE</v>
      </c>
    </row>
    <row r="10" spans="5:23" x14ac:dyDescent="0.25">
      <c r="G10" s="22"/>
      <c r="N10" t="s">
        <v>22</v>
      </c>
      <c r="O10" s="22">
        <v>43103</v>
      </c>
      <c r="P10" s="5">
        <v>158</v>
      </c>
      <c r="S10" t="s">
        <v>21</v>
      </c>
      <c r="T10" s="5">
        <f>SUMIF(N7:N37,"CASA",P7:P117)</f>
        <v>570</v>
      </c>
      <c r="U10" s="25">
        <v>800</v>
      </c>
      <c r="V10" s="27">
        <f t="shared" si="0"/>
        <v>0.71250000000000002</v>
      </c>
      <c r="W10" s="5" t="str">
        <f t="shared" si="1"/>
        <v>ESTA DENTRO DO LIMITE</v>
      </c>
    </row>
    <row r="11" spans="5:23" x14ac:dyDescent="0.25">
      <c r="E11" s="1"/>
      <c r="F11" s="1"/>
      <c r="G11" s="22"/>
      <c r="H11" s="23"/>
      <c r="M11" s="1"/>
      <c r="N11" s="1" t="s">
        <v>39</v>
      </c>
      <c r="O11" s="22">
        <v>43103</v>
      </c>
      <c r="P11" s="23">
        <v>90</v>
      </c>
      <c r="S11" t="s">
        <v>22</v>
      </c>
      <c r="T11" s="5">
        <f>SUMIF(N7:N37,"TELEFONE/INTERNET",P7:P117)</f>
        <v>158</v>
      </c>
      <c r="U11" s="5">
        <v>200</v>
      </c>
      <c r="V11" s="27">
        <f t="shared" si="0"/>
        <v>0.79</v>
      </c>
      <c r="W11" s="5" t="str">
        <f t="shared" si="1"/>
        <v>ESTA DENTRO DO LIMITE</v>
      </c>
    </row>
    <row r="12" spans="5:23" x14ac:dyDescent="0.25">
      <c r="G12" s="9"/>
      <c r="N12" t="s">
        <v>37</v>
      </c>
      <c r="O12" s="22">
        <v>43103</v>
      </c>
      <c r="P12" s="5">
        <v>350</v>
      </c>
      <c r="S12" t="s">
        <v>36</v>
      </c>
      <c r="T12" s="5">
        <f>SUMIF(N7:N37,"INVESTIMENTOS",P7:P117)</f>
        <v>1600</v>
      </c>
      <c r="U12" s="25"/>
      <c r="V12" s="27" t="e">
        <f t="shared" si="0"/>
        <v>#DIV/0!</v>
      </c>
      <c r="W12" s="5" t="e">
        <f t="shared" si="1"/>
        <v>#DIV/0!</v>
      </c>
    </row>
    <row r="13" spans="5:23" x14ac:dyDescent="0.25">
      <c r="E13" s="1"/>
      <c r="F13" s="1"/>
      <c r="G13" s="22"/>
      <c r="H13" s="23"/>
      <c r="M13" s="1"/>
      <c r="N13" s="1" t="s">
        <v>20</v>
      </c>
      <c r="O13" s="22">
        <v>43103</v>
      </c>
      <c r="P13" s="23">
        <v>145</v>
      </c>
      <c r="S13" t="s">
        <v>39</v>
      </c>
      <c r="T13" s="5">
        <f>SUMIF(N7:N117,"LUZ",P7:P117)</f>
        <v>90</v>
      </c>
      <c r="U13" s="5">
        <v>110</v>
      </c>
      <c r="V13" s="27">
        <f t="shared" si="0"/>
        <v>0.81818181818181823</v>
      </c>
      <c r="W13" s="5" t="str">
        <f t="shared" si="1"/>
        <v>ESTA DENTRO DO LIMITE</v>
      </c>
    </row>
    <row r="14" spans="5:23" x14ac:dyDescent="0.25">
      <c r="G14" s="9"/>
      <c r="M14" t="s">
        <v>93</v>
      </c>
      <c r="N14" t="s">
        <v>18</v>
      </c>
      <c r="O14" s="22">
        <v>43103</v>
      </c>
      <c r="P14" s="5">
        <v>110</v>
      </c>
      <c r="S14" t="s">
        <v>38</v>
      </c>
      <c r="T14" s="5">
        <f>SUMIF(N7:N117,"PRESENTES",P7:P117)</f>
        <v>0</v>
      </c>
      <c r="U14" s="25"/>
      <c r="V14" s="27" t="e">
        <f t="shared" si="0"/>
        <v>#DIV/0!</v>
      </c>
      <c r="W14" s="5" t="e">
        <f t="shared" si="1"/>
        <v>#DIV/0!</v>
      </c>
    </row>
    <row r="15" spans="5:23" x14ac:dyDescent="0.25">
      <c r="E15" s="1"/>
      <c r="F15" s="1"/>
      <c r="G15" s="22"/>
      <c r="H15" s="23"/>
      <c r="M15" t="s">
        <v>93</v>
      </c>
      <c r="N15" t="s">
        <v>18</v>
      </c>
      <c r="O15" s="22">
        <v>43103</v>
      </c>
      <c r="P15" s="23">
        <v>300</v>
      </c>
      <c r="S15" t="s">
        <v>49</v>
      </c>
      <c r="T15" s="5">
        <f>SUMIF(N7:N117,"TAXA BANCARIA",P7:P117)</f>
        <v>0</v>
      </c>
      <c r="U15" s="5">
        <v>30</v>
      </c>
      <c r="V15" s="27">
        <f t="shared" si="0"/>
        <v>0</v>
      </c>
      <c r="W15" s="5" t="str">
        <f t="shared" si="1"/>
        <v>ESTA DENTRO DO LIMITE</v>
      </c>
    </row>
    <row r="16" spans="5:23" x14ac:dyDescent="0.25">
      <c r="G16" s="9"/>
      <c r="M16" t="s">
        <v>84</v>
      </c>
      <c r="N16" t="s">
        <v>36</v>
      </c>
      <c r="O16" s="9">
        <v>43104</v>
      </c>
      <c r="P16" s="5">
        <v>400</v>
      </c>
      <c r="S16" t="s">
        <v>56</v>
      </c>
      <c r="T16" s="5">
        <f>SUMIF(N7:N117,"CARTÃO DE CREDITO",P7:P117)</f>
        <v>0</v>
      </c>
      <c r="U16" s="25">
        <v>500</v>
      </c>
      <c r="V16" s="27">
        <f t="shared" si="0"/>
        <v>0</v>
      </c>
      <c r="W16" s="5" t="str">
        <f t="shared" si="1"/>
        <v>ESTA DENTRO DO LIMITE</v>
      </c>
    </row>
    <row r="17" spans="5:23" x14ac:dyDescent="0.25">
      <c r="E17" s="1"/>
      <c r="F17" s="1"/>
      <c r="G17" s="22"/>
      <c r="H17" s="23"/>
      <c r="M17" s="1" t="s">
        <v>58</v>
      </c>
      <c r="N17" s="1" t="s">
        <v>36</v>
      </c>
      <c r="O17" s="22"/>
      <c r="P17" s="23">
        <v>1200</v>
      </c>
      <c r="S17" t="s">
        <v>57</v>
      </c>
      <c r="T17" s="5">
        <f>SUMIF(N7:N117,"DIZIMO",P7:P117)</f>
        <v>0</v>
      </c>
      <c r="U17" s="5"/>
      <c r="V17" s="27" t="e">
        <f t="shared" si="0"/>
        <v>#DIV/0!</v>
      </c>
      <c r="W17" s="5" t="e">
        <f t="shared" si="1"/>
        <v>#DIV/0!</v>
      </c>
    </row>
    <row r="18" spans="5:23" x14ac:dyDescent="0.25">
      <c r="G18" s="9"/>
      <c r="M18" t="s">
        <v>88</v>
      </c>
      <c r="N18" t="s">
        <v>79</v>
      </c>
      <c r="O18" s="9">
        <v>43110</v>
      </c>
      <c r="P18" s="5">
        <v>800</v>
      </c>
      <c r="S18" t="s">
        <v>79</v>
      </c>
      <c r="T18" s="5">
        <f>SUMIF(N7:N117,"SONHO",P7:P117)</f>
        <v>800</v>
      </c>
      <c r="U18" s="25"/>
      <c r="V18" s="27" t="e">
        <f t="shared" si="0"/>
        <v>#DIV/0!</v>
      </c>
      <c r="W18" s="5" t="e">
        <f t="shared" si="1"/>
        <v>#DIV/0!</v>
      </c>
    </row>
    <row r="19" spans="5:23" x14ac:dyDescent="0.25">
      <c r="E19" s="1"/>
      <c r="F19" s="1"/>
      <c r="G19" s="22"/>
      <c r="H19" s="23"/>
      <c r="M19" s="1"/>
      <c r="N19" s="1"/>
      <c r="O19" s="22"/>
      <c r="P19" s="23"/>
      <c r="S19" t="s">
        <v>82</v>
      </c>
      <c r="T19" s="5">
        <f>SUMIF(N7:N118,"CUIDADOS PESSOAIS",P7:P118)</f>
        <v>0</v>
      </c>
      <c r="U19" s="5">
        <v>100</v>
      </c>
      <c r="V19" s="27">
        <f t="shared" si="0"/>
        <v>0</v>
      </c>
      <c r="W19" s="5" t="str">
        <f t="shared" si="1"/>
        <v>ESTA DENTRO DO LIMITE</v>
      </c>
    </row>
    <row r="20" spans="5:23" x14ac:dyDescent="0.25">
      <c r="G20" s="9"/>
      <c r="O20" s="9"/>
      <c r="S20" t="s">
        <v>23</v>
      </c>
      <c r="T20" s="5">
        <f>SUMIF(N7:N119,"OUTROS",P7:P119)</f>
        <v>0</v>
      </c>
      <c r="U20" s="25"/>
      <c r="V20" s="27" t="e">
        <f t="shared" si="0"/>
        <v>#DIV/0!</v>
      </c>
      <c r="W20" s="5" t="e">
        <f t="shared" si="1"/>
        <v>#DIV/0!</v>
      </c>
    </row>
    <row r="21" spans="5:23" x14ac:dyDescent="0.25">
      <c r="E21" s="1"/>
      <c r="F21" s="1"/>
      <c r="G21" s="22"/>
      <c r="H21" s="23"/>
      <c r="M21" s="1"/>
      <c r="N21" s="1"/>
      <c r="O21" s="22"/>
      <c r="P21" s="23"/>
    </row>
    <row r="22" spans="5:23" x14ac:dyDescent="0.25">
      <c r="G22" s="9"/>
      <c r="O22" s="9"/>
    </row>
    <row r="23" spans="5:23" x14ac:dyDescent="0.25">
      <c r="E23" s="1"/>
      <c r="F23" s="1"/>
      <c r="G23" s="22"/>
      <c r="H23" s="23"/>
      <c r="M23" s="1"/>
      <c r="N23" s="1"/>
      <c r="O23" s="22"/>
      <c r="P23" s="23"/>
    </row>
    <row r="24" spans="5:23" x14ac:dyDescent="0.25">
      <c r="G24" s="9"/>
      <c r="O24" s="9"/>
    </row>
    <row r="25" spans="5:23" x14ac:dyDescent="0.25">
      <c r="E25" s="1"/>
      <c r="F25" s="1"/>
      <c r="G25" s="22"/>
      <c r="H25" s="23"/>
      <c r="M25" s="1"/>
      <c r="N25" s="1"/>
      <c r="O25" s="22"/>
      <c r="P25" s="23"/>
    </row>
    <row r="26" spans="5:23" x14ac:dyDescent="0.25">
      <c r="G26" s="9"/>
      <c r="O26" s="9"/>
    </row>
    <row r="27" spans="5:23" x14ac:dyDescent="0.25">
      <c r="E27" s="1"/>
      <c r="F27" s="1"/>
      <c r="G27" s="22"/>
      <c r="H27" s="23"/>
      <c r="M27" s="1"/>
      <c r="N27" s="1"/>
      <c r="O27" s="22"/>
      <c r="P27" s="23"/>
    </row>
    <row r="28" spans="5:23" x14ac:dyDescent="0.25">
      <c r="G28" s="9"/>
      <c r="O28" s="9"/>
    </row>
    <row r="29" spans="5:23" x14ac:dyDescent="0.25">
      <c r="E29" s="1"/>
      <c r="F29" s="1"/>
      <c r="G29" s="22"/>
      <c r="H29" s="23"/>
      <c r="M29" s="1"/>
      <c r="N29" s="1"/>
      <c r="O29" s="22"/>
      <c r="P29" s="23"/>
    </row>
    <row r="30" spans="5:23" x14ac:dyDescent="0.25">
      <c r="G30" s="9"/>
      <c r="O30" s="9"/>
    </row>
    <row r="31" spans="5:23" x14ac:dyDescent="0.25">
      <c r="E31" s="1"/>
      <c r="F31" s="1"/>
      <c r="G31" s="22"/>
      <c r="H31" s="23"/>
      <c r="M31" s="1"/>
      <c r="N31" s="1"/>
      <c r="O31" s="22"/>
      <c r="P31" s="23"/>
    </row>
    <row r="32" spans="5:23" x14ac:dyDescent="0.25">
      <c r="G32" s="9"/>
      <c r="O32" s="9"/>
    </row>
    <row r="33" spans="5:16" x14ac:dyDescent="0.25">
      <c r="E33" s="1"/>
      <c r="F33" s="1"/>
      <c r="G33" s="22"/>
      <c r="H33" s="23"/>
      <c r="M33" s="1"/>
      <c r="N33" s="1"/>
      <c r="O33" s="22"/>
      <c r="P33" s="23"/>
    </row>
    <row r="34" spans="5:16" x14ac:dyDescent="0.25">
      <c r="G34" s="9"/>
      <c r="O34" s="9"/>
    </row>
    <row r="35" spans="5:16" x14ac:dyDescent="0.25">
      <c r="E35" s="1"/>
      <c r="F35" s="1"/>
      <c r="G35" s="22"/>
      <c r="H35" s="23"/>
      <c r="M35" s="1"/>
      <c r="N35" s="1"/>
      <c r="O35" s="22"/>
      <c r="P35" s="23"/>
    </row>
    <row r="36" spans="5:16" x14ac:dyDescent="0.25">
      <c r="G36" s="9"/>
      <c r="O36" s="9"/>
    </row>
    <row r="37" spans="5:16" x14ac:dyDescent="0.25">
      <c r="E37" s="1"/>
      <c r="F37" s="1"/>
      <c r="G37" s="22"/>
      <c r="H37" s="23"/>
      <c r="M37" s="1"/>
      <c r="N37" s="1"/>
      <c r="O37" s="22"/>
      <c r="P37" s="23"/>
    </row>
  </sheetData>
  <mergeCells count="1">
    <mergeCell ref="E1:H2"/>
  </mergeCells>
  <conditionalFormatting sqref="V6:V20">
    <cfRule type="cellIs" dxfId="29" priority="1" operator="greaterThan">
      <formula>1</formula>
    </cfRule>
    <cfRule type="cellIs" dxfId="28" priority="2" operator="greaterThan">
      <formula>1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CATEGORIAS!$H$6:$H$21</xm:f>
          </x14:formula1>
          <xm:sqref>N7:N37</xm:sqref>
        </x14:dataValidation>
        <x14:dataValidation type="list" allowBlank="1" showInputMessage="1" showErrorMessage="1">
          <x14:formula1>
            <xm:f>CATEGORIAS!$J$6:$J$19</xm:f>
          </x14:formula1>
          <xm:sqref>F7:F113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W37"/>
  <sheetViews>
    <sheetView topLeftCell="D1" workbookViewId="0">
      <selection activeCell="H4" sqref="H4"/>
    </sheetView>
  </sheetViews>
  <sheetFormatPr defaultRowHeight="15" x14ac:dyDescent="0.25"/>
  <cols>
    <col min="5" max="5" width="18.28515625" bestFit="1" customWidth="1"/>
    <col min="6" max="6" width="11" customWidth="1"/>
    <col min="7" max="7" width="10.7109375" bestFit="1" customWidth="1"/>
    <col min="8" max="8" width="11.7109375" style="5" bestFit="1" customWidth="1"/>
    <col min="13" max="13" width="15.7109375" bestFit="1" customWidth="1"/>
    <col min="14" max="14" width="19.42578125" bestFit="1" customWidth="1"/>
    <col min="15" max="15" width="10.7109375" bestFit="1" customWidth="1"/>
    <col min="16" max="16" width="11.7109375" style="5" bestFit="1" customWidth="1"/>
    <col min="17" max="17" width="4.7109375" customWidth="1"/>
    <col min="18" max="18" width="9.140625" hidden="1" customWidth="1"/>
    <col min="19" max="19" width="19.42578125" bestFit="1" customWidth="1"/>
    <col min="20" max="20" width="11.7109375" bestFit="1" customWidth="1"/>
    <col min="21" max="21" width="19.42578125" bestFit="1" customWidth="1"/>
    <col min="22" max="22" width="10.140625" style="11" bestFit="1" customWidth="1"/>
    <col min="23" max="23" width="30.140625" customWidth="1"/>
    <col min="25" max="25" width="10.140625" bestFit="1" customWidth="1"/>
  </cols>
  <sheetData>
    <row r="1" spans="5:23" x14ac:dyDescent="0.25">
      <c r="E1" s="32" t="s">
        <v>97</v>
      </c>
      <c r="F1" s="32"/>
      <c r="G1" s="32"/>
      <c r="H1" s="32"/>
    </row>
    <row r="2" spans="5:23" x14ac:dyDescent="0.25">
      <c r="E2" s="32"/>
      <c r="F2" s="32"/>
      <c r="G2" s="32"/>
      <c r="H2" s="32"/>
    </row>
    <row r="4" spans="5:23" x14ac:dyDescent="0.25">
      <c r="E4" t="s">
        <v>51</v>
      </c>
      <c r="F4" s="5"/>
      <c r="G4" t="s">
        <v>83</v>
      </c>
    </row>
    <row r="5" spans="5:23" x14ac:dyDescent="0.25">
      <c r="E5" s="7" t="s">
        <v>24</v>
      </c>
      <c r="F5" s="7"/>
      <c r="G5" s="7"/>
      <c r="H5" s="10"/>
      <c r="I5" s="7"/>
      <c r="J5" s="7"/>
      <c r="K5" s="7"/>
      <c r="M5" s="8" t="s">
        <v>25</v>
      </c>
      <c r="N5" s="8"/>
      <c r="O5" s="8"/>
      <c r="P5" s="12"/>
      <c r="Q5" s="8"/>
      <c r="R5" s="8"/>
      <c r="T5" s="5"/>
      <c r="U5" s="24" t="s">
        <v>86</v>
      </c>
      <c r="V5" s="26"/>
      <c r="W5" s="21" t="s">
        <v>87</v>
      </c>
    </row>
    <row r="6" spans="5:23" x14ac:dyDescent="0.25">
      <c r="E6" s="18" t="s">
        <v>26</v>
      </c>
      <c r="F6" s="18" t="s">
        <v>29</v>
      </c>
      <c r="G6" s="18" t="s">
        <v>27</v>
      </c>
      <c r="H6" s="19" t="s">
        <v>28</v>
      </c>
      <c r="M6" s="18" t="s">
        <v>26</v>
      </c>
      <c r="N6" s="18" t="s">
        <v>29</v>
      </c>
      <c r="O6" s="18" t="s">
        <v>27</v>
      </c>
      <c r="P6" s="19" t="s">
        <v>28</v>
      </c>
      <c r="S6" t="s">
        <v>18</v>
      </c>
      <c r="T6" s="5">
        <f>SUMIF(N7:N117,"ALIMENTAÇÃO",P7:P117)</f>
        <v>0</v>
      </c>
      <c r="U6" s="25">
        <v>1000</v>
      </c>
      <c r="V6" s="27">
        <f>T6/U6</f>
        <v>0</v>
      </c>
      <c r="W6" s="30" t="str">
        <f>IF(V6&gt;100%,T6-U6,"ESTA DENTRO DO LIMITE")</f>
        <v>ESTA DENTRO DO LIMITE</v>
      </c>
    </row>
    <row r="7" spans="5:23" x14ac:dyDescent="0.25">
      <c r="E7" s="1"/>
      <c r="F7" s="1"/>
      <c r="G7" s="22"/>
      <c r="H7" s="23"/>
      <c r="M7" s="1"/>
      <c r="N7" s="1"/>
      <c r="O7" s="22"/>
      <c r="P7" s="23"/>
      <c r="S7" t="s">
        <v>19</v>
      </c>
      <c r="T7" s="5">
        <f>SUMIF(N7:N117,"LAZER",P7:P117)</f>
        <v>0</v>
      </c>
      <c r="U7" s="5">
        <v>150</v>
      </c>
      <c r="V7" s="27">
        <f t="shared" ref="V7:V20" si="0">T7/U7</f>
        <v>0</v>
      </c>
      <c r="W7" s="5" t="str">
        <f>IF(V7&gt;100%,T7-U7,"ESTA DENTRO DO LIMITE")</f>
        <v>ESTA DENTRO DO LIMITE</v>
      </c>
    </row>
    <row r="8" spans="5:23" x14ac:dyDescent="0.25">
      <c r="G8" s="22"/>
      <c r="O8" s="22"/>
      <c r="S8" t="s">
        <v>20</v>
      </c>
      <c r="T8" s="5">
        <f>SUMIF(N7:N37,"TRANSPORTE",P7:P37)</f>
        <v>0</v>
      </c>
      <c r="U8" s="25">
        <v>200</v>
      </c>
      <c r="V8" s="27">
        <f t="shared" si="0"/>
        <v>0</v>
      </c>
      <c r="W8" s="5" t="str">
        <f>IF(V8&gt;100%,T8-U8,"ESTA DENTRO DO LIMITE")</f>
        <v>ESTA DENTRO DO LIMITE</v>
      </c>
    </row>
    <row r="9" spans="5:23" x14ac:dyDescent="0.25">
      <c r="E9" s="1"/>
      <c r="F9" s="1"/>
      <c r="G9" s="22"/>
      <c r="H9" s="23"/>
      <c r="M9" s="1"/>
      <c r="N9" s="1"/>
      <c r="O9" s="22"/>
      <c r="P9" s="23"/>
      <c r="S9" t="s">
        <v>37</v>
      </c>
      <c r="T9" s="5">
        <f>SUMIF(N7:N37,"EDUCAÇÃO",P7:P117)</f>
        <v>0</v>
      </c>
      <c r="U9" s="5">
        <v>400</v>
      </c>
      <c r="V9" s="27">
        <f t="shared" si="0"/>
        <v>0</v>
      </c>
      <c r="W9" s="5" t="str">
        <f t="shared" ref="W9:W20" si="1">IF(V9&gt;100%,T9-U9,"ESTA DENTRO DO LIMITE")</f>
        <v>ESTA DENTRO DO LIMITE</v>
      </c>
    </row>
    <row r="10" spans="5:23" x14ac:dyDescent="0.25">
      <c r="G10" s="22"/>
      <c r="O10" s="22"/>
      <c r="S10" t="s">
        <v>21</v>
      </c>
      <c r="T10" s="5">
        <f>SUMIF(N7:N37,"CASA",P7:P117)</f>
        <v>0</v>
      </c>
      <c r="U10" s="25">
        <v>800</v>
      </c>
      <c r="V10" s="27">
        <f t="shared" si="0"/>
        <v>0</v>
      </c>
      <c r="W10" s="5" t="str">
        <f t="shared" si="1"/>
        <v>ESTA DENTRO DO LIMITE</v>
      </c>
    </row>
    <row r="11" spans="5:23" x14ac:dyDescent="0.25">
      <c r="E11" s="1"/>
      <c r="F11" s="1"/>
      <c r="G11" s="22"/>
      <c r="H11" s="23"/>
      <c r="M11" s="1"/>
      <c r="N11" s="1"/>
      <c r="O11" s="22"/>
      <c r="P11" s="23"/>
      <c r="S11" t="s">
        <v>22</v>
      </c>
      <c r="T11" s="5">
        <f>SUMIF(N7:N37,"TELEFONE/INTERNET",P7:P117)</f>
        <v>0</v>
      </c>
      <c r="U11" s="5">
        <v>200</v>
      </c>
      <c r="V11" s="27">
        <f t="shared" si="0"/>
        <v>0</v>
      </c>
      <c r="W11" s="5" t="str">
        <f t="shared" si="1"/>
        <v>ESTA DENTRO DO LIMITE</v>
      </c>
    </row>
    <row r="12" spans="5:23" x14ac:dyDescent="0.25">
      <c r="G12" s="9"/>
      <c r="O12" s="22"/>
      <c r="S12" t="s">
        <v>36</v>
      </c>
      <c r="T12" s="5">
        <f>SUMIF(N7:N37,"INVESTIMENTOS",P7:P117)</f>
        <v>0</v>
      </c>
      <c r="U12" s="25"/>
      <c r="V12" s="27" t="e">
        <f t="shared" si="0"/>
        <v>#DIV/0!</v>
      </c>
      <c r="W12" s="5" t="e">
        <f t="shared" si="1"/>
        <v>#DIV/0!</v>
      </c>
    </row>
    <row r="13" spans="5:23" x14ac:dyDescent="0.25">
      <c r="E13" s="1"/>
      <c r="F13" s="1"/>
      <c r="G13" s="22"/>
      <c r="H13" s="23"/>
      <c r="M13" s="1"/>
      <c r="N13" s="1"/>
      <c r="O13" s="22"/>
      <c r="P13" s="23"/>
      <c r="S13" t="s">
        <v>39</v>
      </c>
      <c r="T13" s="5">
        <f>SUMIF(N7:N117,"LUZ",P7:P117)</f>
        <v>0</v>
      </c>
      <c r="U13" s="5">
        <v>110</v>
      </c>
      <c r="V13" s="27">
        <f t="shared" si="0"/>
        <v>0</v>
      </c>
      <c r="W13" s="5" t="str">
        <f t="shared" si="1"/>
        <v>ESTA DENTRO DO LIMITE</v>
      </c>
    </row>
    <row r="14" spans="5:23" x14ac:dyDescent="0.25">
      <c r="G14" s="9"/>
      <c r="O14" s="22"/>
      <c r="S14" t="s">
        <v>38</v>
      </c>
      <c r="T14" s="5">
        <f>SUMIF(N7:N117,"PRESENTES",P7:P117)</f>
        <v>0</v>
      </c>
      <c r="U14" s="25"/>
      <c r="V14" s="27" t="e">
        <f t="shared" si="0"/>
        <v>#DIV/0!</v>
      </c>
      <c r="W14" s="5" t="e">
        <f t="shared" si="1"/>
        <v>#DIV/0!</v>
      </c>
    </row>
    <row r="15" spans="5:23" x14ac:dyDescent="0.25">
      <c r="E15" s="1"/>
      <c r="F15" s="1"/>
      <c r="G15" s="22"/>
      <c r="H15" s="23"/>
      <c r="O15" s="22"/>
      <c r="P15" s="23"/>
      <c r="S15" t="s">
        <v>49</v>
      </c>
      <c r="T15" s="5">
        <f>SUMIF(N7:N117,"TAXA BANCARIA",P7:P117)</f>
        <v>0</v>
      </c>
      <c r="U15" s="5">
        <v>30</v>
      </c>
      <c r="V15" s="27">
        <f t="shared" si="0"/>
        <v>0</v>
      </c>
      <c r="W15" s="5" t="str">
        <f t="shared" si="1"/>
        <v>ESTA DENTRO DO LIMITE</v>
      </c>
    </row>
    <row r="16" spans="5:23" x14ac:dyDescent="0.25">
      <c r="G16" s="9"/>
      <c r="O16" s="9"/>
      <c r="S16" t="s">
        <v>56</v>
      </c>
      <c r="T16" s="5">
        <f>SUMIF(N7:N117,"CARTÃO DE CREDITO",P7:P117)</f>
        <v>0</v>
      </c>
      <c r="U16" s="25">
        <v>500</v>
      </c>
      <c r="V16" s="27">
        <f t="shared" si="0"/>
        <v>0</v>
      </c>
      <c r="W16" s="5" t="str">
        <f t="shared" si="1"/>
        <v>ESTA DENTRO DO LIMITE</v>
      </c>
    </row>
    <row r="17" spans="5:23" x14ac:dyDescent="0.25">
      <c r="E17" s="1"/>
      <c r="F17" s="1"/>
      <c r="G17" s="22"/>
      <c r="H17" s="23"/>
      <c r="M17" s="1"/>
      <c r="N17" s="1"/>
      <c r="O17" s="22"/>
      <c r="P17" s="23"/>
      <c r="S17" t="s">
        <v>57</v>
      </c>
      <c r="T17" s="5">
        <f>SUMIF(N7:N117,"DIZIMO",P7:P117)</f>
        <v>0</v>
      </c>
      <c r="U17" s="5"/>
      <c r="V17" s="27" t="e">
        <f t="shared" si="0"/>
        <v>#DIV/0!</v>
      </c>
      <c r="W17" s="5" t="e">
        <f t="shared" si="1"/>
        <v>#DIV/0!</v>
      </c>
    </row>
    <row r="18" spans="5:23" x14ac:dyDescent="0.25">
      <c r="G18" s="9"/>
      <c r="O18" s="9"/>
      <c r="S18" t="s">
        <v>79</v>
      </c>
      <c r="T18" s="5">
        <f>SUMIF(N7:N117,"SONHO",P7:P117)</f>
        <v>0</v>
      </c>
      <c r="U18" s="25"/>
      <c r="V18" s="27" t="e">
        <f t="shared" si="0"/>
        <v>#DIV/0!</v>
      </c>
      <c r="W18" s="5" t="e">
        <f t="shared" si="1"/>
        <v>#DIV/0!</v>
      </c>
    </row>
    <row r="19" spans="5:23" x14ac:dyDescent="0.25">
      <c r="E19" s="1"/>
      <c r="F19" s="1"/>
      <c r="G19" s="22"/>
      <c r="H19" s="23"/>
      <c r="M19" s="1"/>
      <c r="N19" s="1"/>
      <c r="O19" s="22"/>
      <c r="P19" s="23"/>
      <c r="S19" t="s">
        <v>82</v>
      </c>
      <c r="T19" s="5">
        <f>SUMIF(N7:N118,"CUIDADOS PESSOAIS",P7:P118)</f>
        <v>0</v>
      </c>
      <c r="U19" s="5">
        <v>100</v>
      </c>
      <c r="V19" s="27">
        <f t="shared" si="0"/>
        <v>0</v>
      </c>
      <c r="W19" s="5" t="str">
        <f t="shared" si="1"/>
        <v>ESTA DENTRO DO LIMITE</v>
      </c>
    </row>
    <row r="20" spans="5:23" x14ac:dyDescent="0.25">
      <c r="G20" s="9"/>
      <c r="O20" s="9"/>
      <c r="S20" t="s">
        <v>23</v>
      </c>
      <c r="T20" s="5">
        <f>SUMIF(N7:N119,"OUTROS",P7:P119)</f>
        <v>0</v>
      </c>
      <c r="U20" s="25"/>
      <c r="V20" s="27" t="e">
        <f t="shared" si="0"/>
        <v>#DIV/0!</v>
      </c>
      <c r="W20" s="5" t="e">
        <f t="shared" si="1"/>
        <v>#DIV/0!</v>
      </c>
    </row>
    <row r="21" spans="5:23" x14ac:dyDescent="0.25">
      <c r="E21" s="1"/>
      <c r="F21" s="1"/>
      <c r="G21" s="22"/>
      <c r="H21" s="23"/>
      <c r="M21" s="1"/>
      <c r="N21" s="1"/>
      <c r="O21" s="22"/>
      <c r="P21" s="23"/>
    </row>
    <row r="22" spans="5:23" x14ac:dyDescent="0.25">
      <c r="G22" s="9"/>
      <c r="O22" s="9"/>
    </row>
    <row r="23" spans="5:23" x14ac:dyDescent="0.25">
      <c r="E23" s="1"/>
      <c r="F23" s="1"/>
      <c r="G23" s="22"/>
      <c r="H23" s="23"/>
      <c r="M23" s="1"/>
      <c r="N23" s="1"/>
      <c r="O23" s="22"/>
      <c r="P23" s="23"/>
    </row>
    <row r="24" spans="5:23" x14ac:dyDescent="0.25">
      <c r="G24" s="9"/>
      <c r="O24" s="9"/>
    </row>
    <row r="25" spans="5:23" x14ac:dyDescent="0.25">
      <c r="E25" s="1"/>
      <c r="F25" s="1"/>
      <c r="G25" s="22"/>
      <c r="H25" s="23"/>
      <c r="M25" s="1"/>
      <c r="N25" s="1"/>
      <c r="O25" s="22"/>
      <c r="P25" s="23"/>
    </row>
    <row r="26" spans="5:23" x14ac:dyDescent="0.25">
      <c r="G26" s="9"/>
      <c r="O26" s="9"/>
    </row>
    <row r="27" spans="5:23" x14ac:dyDescent="0.25">
      <c r="E27" s="1"/>
      <c r="F27" s="1"/>
      <c r="G27" s="22"/>
      <c r="H27" s="23"/>
      <c r="M27" s="1"/>
      <c r="N27" s="1"/>
      <c r="O27" s="22"/>
      <c r="P27" s="23"/>
    </row>
    <row r="28" spans="5:23" x14ac:dyDescent="0.25">
      <c r="G28" s="9"/>
      <c r="O28" s="9"/>
    </row>
    <row r="29" spans="5:23" x14ac:dyDescent="0.25">
      <c r="E29" s="1"/>
      <c r="F29" s="1"/>
      <c r="G29" s="22"/>
      <c r="H29" s="23"/>
      <c r="M29" s="1"/>
      <c r="N29" s="1"/>
      <c r="O29" s="22"/>
      <c r="P29" s="23"/>
    </row>
    <row r="30" spans="5:23" x14ac:dyDescent="0.25">
      <c r="G30" s="9"/>
      <c r="O30" s="9"/>
    </row>
    <row r="31" spans="5:23" x14ac:dyDescent="0.25">
      <c r="E31" s="1"/>
      <c r="F31" s="1"/>
      <c r="G31" s="22"/>
      <c r="H31" s="23"/>
      <c r="M31" s="1"/>
      <c r="N31" s="1"/>
      <c r="O31" s="22"/>
      <c r="P31" s="23"/>
    </row>
    <row r="32" spans="5:23" x14ac:dyDescent="0.25">
      <c r="G32" s="9"/>
      <c r="O32" s="9"/>
    </row>
    <row r="33" spans="5:16" x14ac:dyDescent="0.25">
      <c r="E33" s="1"/>
      <c r="F33" s="1"/>
      <c r="G33" s="22"/>
      <c r="H33" s="23"/>
      <c r="M33" s="1"/>
      <c r="N33" s="1"/>
      <c r="O33" s="22"/>
      <c r="P33" s="23"/>
    </row>
    <row r="34" spans="5:16" x14ac:dyDescent="0.25">
      <c r="G34" s="9"/>
      <c r="O34" s="9"/>
    </row>
    <row r="35" spans="5:16" x14ac:dyDescent="0.25">
      <c r="E35" s="1"/>
      <c r="F35" s="1"/>
      <c r="G35" s="22"/>
      <c r="H35" s="23"/>
      <c r="M35" s="1"/>
      <c r="N35" s="1"/>
      <c r="O35" s="22"/>
      <c r="P35" s="23"/>
    </row>
    <row r="36" spans="5:16" x14ac:dyDescent="0.25">
      <c r="G36" s="9"/>
      <c r="O36" s="9"/>
    </row>
    <row r="37" spans="5:16" x14ac:dyDescent="0.25">
      <c r="E37" s="1"/>
      <c r="F37" s="1"/>
      <c r="G37" s="22"/>
      <c r="H37" s="23"/>
      <c r="M37" s="1"/>
      <c r="N37" s="1"/>
      <c r="O37" s="22"/>
      <c r="P37" s="23"/>
    </row>
  </sheetData>
  <mergeCells count="1">
    <mergeCell ref="E1:H2"/>
  </mergeCells>
  <conditionalFormatting sqref="V6:V20">
    <cfRule type="cellIs" dxfId="25" priority="1" operator="greaterThan">
      <formula>1</formula>
    </cfRule>
    <cfRule type="cellIs" dxfId="24" priority="2" operator="greaterThan">
      <formula>1</formula>
    </cfRule>
  </conditionalFormatting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CATEGORIAS!$J$6:$J$19</xm:f>
          </x14:formula1>
          <xm:sqref>F7:F113</xm:sqref>
        </x14:dataValidation>
        <x14:dataValidation type="list" allowBlank="1" showInputMessage="1" showErrorMessage="1">
          <x14:formula1>
            <xm:f>CATEGORIAS!$H$6:$H$21</xm:f>
          </x14:formula1>
          <xm:sqref>N7:N37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W37"/>
  <sheetViews>
    <sheetView workbookViewId="0">
      <selection activeCell="H4" sqref="H4"/>
    </sheetView>
  </sheetViews>
  <sheetFormatPr defaultRowHeight="15" x14ac:dyDescent="0.25"/>
  <cols>
    <col min="5" max="5" width="18.28515625" bestFit="1" customWidth="1"/>
    <col min="6" max="6" width="11" customWidth="1"/>
    <col min="7" max="7" width="10.7109375" bestFit="1" customWidth="1"/>
    <col min="8" max="8" width="11.7109375" style="5" bestFit="1" customWidth="1"/>
    <col min="13" max="13" width="15.7109375" bestFit="1" customWidth="1"/>
    <col min="14" max="14" width="19.42578125" bestFit="1" customWidth="1"/>
    <col min="15" max="15" width="10.7109375" bestFit="1" customWidth="1"/>
    <col min="16" max="16" width="11.7109375" style="5" bestFit="1" customWidth="1"/>
    <col min="17" max="17" width="4.7109375" customWidth="1"/>
    <col min="18" max="18" width="9.140625" hidden="1" customWidth="1"/>
    <col min="19" max="19" width="19.42578125" bestFit="1" customWidth="1"/>
    <col min="20" max="20" width="11.7109375" bestFit="1" customWidth="1"/>
    <col min="21" max="21" width="19.42578125" bestFit="1" customWidth="1"/>
    <col min="22" max="22" width="10.140625" style="11" bestFit="1" customWidth="1"/>
    <col min="23" max="23" width="30.140625" customWidth="1"/>
    <col min="25" max="25" width="10.140625" bestFit="1" customWidth="1"/>
  </cols>
  <sheetData>
    <row r="1" spans="5:23" ht="15" customHeight="1" x14ac:dyDescent="0.25">
      <c r="E1" s="32" t="s">
        <v>98</v>
      </c>
      <c r="F1" s="32"/>
      <c r="G1" s="32"/>
      <c r="H1" s="32"/>
    </row>
    <row r="2" spans="5:23" ht="15" customHeight="1" x14ac:dyDescent="0.25">
      <c r="E2" s="32"/>
      <c r="F2" s="32"/>
      <c r="G2" s="32"/>
      <c r="H2" s="32"/>
    </row>
    <row r="4" spans="5:23" x14ac:dyDescent="0.25">
      <c r="E4" t="s">
        <v>51</v>
      </c>
      <c r="F4" s="5"/>
      <c r="G4" t="s">
        <v>83</v>
      </c>
    </row>
    <row r="5" spans="5:23" x14ac:dyDescent="0.25">
      <c r="E5" s="7" t="s">
        <v>24</v>
      </c>
      <c r="F5" s="7"/>
      <c r="G5" s="7"/>
      <c r="H5" s="10"/>
      <c r="I5" s="7"/>
      <c r="J5" s="7"/>
      <c r="K5" s="7"/>
      <c r="M5" s="8" t="s">
        <v>25</v>
      </c>
      <c r="N5" s="8"/>
      <c r="O5" s="8"/>
      <c r="P5" s="12"/>
      <c r="Q5" s="8"/>
      <c r="R5" s="8"/>
      <c r="T5" s="5"/>
      <c r="U5" s="24" t="s">
        <v>86</v>
      </c>
      <c r="V5" s="26"/>
      <c r="W5" s="21" t="s">
        <v>87</v>
      </c>
    </row>
    <row r="6" spans="5:23" x14ac:dyDescent="0.25">
      <c r="E6" s="18" t="s">
        <v>26</v>
      </c>
      <c r="F6" s="18" t="s">
        <v>29</v>
      </c>
      <c r="G6" s="18" t="s">
        <v>27</v>
      </c>
      <c r="H6" s="19" t="s">
        <v>28</v>
      </c>
      <c r="M6" s="18" t="s">
        <v>26</v>
      </c>
      <c r="N6" s="18" t="s">
        <v>29</v>
      </c>
      <c r="O6" s="18" t="s">
        <v>27</v>
      </c>
      <c r="P6" s="19" t="s">
        <v>28</v>
      </c>
      <c r="S6" t="s">
        <v>18</v>
      </c>
      <c r="T6" s="5">
        <f>SUMIF(N7:N117,"ALIMENTAÇÃO",P7:P117)</f>
        <v>0</v>
      </c>
      <c r="U6" s="25">
        <v>1000</v>
      </c>
      <c r="V6" s="27">
        <f>T6/U6</f>
        <v>0</v>
      </c>
      <c r="W6" s="30" t="str">
        <f>IF(V6&gt;100%,T6-U6,"ESTA DENTRO DO LIMITE")</f>
        <v>ESTA DENTRO DO LIMITE</v>
      </c>
    </row>
    <row r="7" spans="5:23" x14ac:dyDescent="0.25">
      <c r="E7" s="1"/>
      <c r="F7" s="1" t="s">
        <v>32</v>
      </c>
      <c r="G7" s="22"/>
      <c r="H7" s="23">
        <v>490</v>
      </c>
      <c r="M7" s="1"/>
      <c r="N7" s="1"/>
      <c r="O7" s="22"/>
      <c r="P7" s="23"/>
      <c r="S7" t="s">
        <v>19</v>
      </c>
      <c r="T7" s="5">
        <f>SUMIF(N7:N117,"LAZER",P7:P117)</f>
        <v>0</v>
      </c>
      <c r="U7" s="5">
        <v>150</v>
      </c>
      <c r="V7" s="27">
        <f t="shared" ref="V7:V20" si="0">T7/U7</f>
        <v>0</v>
      </c>
      <c r="W7" s="5" t="str">
        <f>IF(V7&gt;100%,T7-U7,"ESTA DENTRO DO LIMITE")</f>
        <v>ESTA DENTRO DO LIMITE</v>
      </c>
    </row>
    <row r="8" spans="5:23" x14ac:dyDescent="0.25">
      <c r="G8" s="22"/>
      <c r="O8" s="22"/>
      <c r="S8" t="s">
        <v>20</v>
      </c>
      <c r="T8" s="5">
        <f>SUMIF(N7:N37,"TRANSPORTE",P7:P37)</f>
        <v>0</v>
      </c>
      <c r="U8" s="25">
        <v>200</v>
      </c>
      <c r="V8" s="27">
        <f t="shared" si="0"/>
        <v>0</v>
      </c>
      <c r="W8" s="5" t="str">
        <f>IF(V8&gt;100%,T8-U8,"ESTA DENTRO DO LIMITE")</f>
        <v>ESTA DENTRO DO LIMITE</v>
      </c>
    </row>
    <row r="9" spans="5:23" x14ac:dyDescent="0.25">
      <c r="E9" s="1"/>
      <c r="F9" s="1"/>
      <c r="G9" s="22"/>
      <c r="H9" s="23"/>
      <c r="M9" s="1"/>
      <c r="N9" s="1"/>
      <c r="O9" s="22"/>
      <c r="P9" s="23"/>
      <c r="S9" t="s">
        <v>37</v>
      </c>
      <c r="T9" s="5">
        <f>SUMIF(N7:N37,"EDUCAÇÃO",P7:P117)</f>
        <v>0</v>
      </c>
      <c r="U9" s="5">
        <v>400</v>
      </c>
      <c r="V9" s="27">
        <f t="shared" si="0"/>
        <v>0</v>
      </c>
      <c r="W9" s="5" t="str">
        <f t="shared" ref="W9:W20" si="1">IF(V9&gt;100%,T9-U9,"ESTA DENTRO DO LIMITE")</f>
        <v>ESTA DENTRO DO LIMITE</v>
      </c>
    </row>
    <row r="10" spans="5:23" x14ac:dyDescent="0.25">
      <c r="G10" s="22"/>
      <c r="O10" s="22"/>
      <c r="S10" t="s">
        <v>21</v>
      </c>
      <c r="T10" s="5">
        <f>SUMIF(N7:N37,"CASA",P7:P117)</f>
        <v>0</v>
      </c>
      <c r="U10" s="25">
        <v>800</v>
      </c>
      <c r="V10" s="27">
        <f t="shared" si="0"/>
        <v>0</v>
      </c>
      <c r="W10" s="5" t="str">
        <f t="shared" si="1"/>
        <v>ESTA DENTRO DO LIMITE</v>
      </c>
    </row>
    <row r="11" spans="5:23" x14ac:dyDescent="0.25">
      <c r="E11" s="1"/>
      <c r="F11" s="1"/>
      <c r="G11" s="22"/>
      <c r="H11" s="23"/>
      <c r="M11" s="1"/>
      <c r="N11" s="1"/>
      <c r="O11" s="22"/>
      <c r="P11" s="23"/>
      <c r="S11" t="s">
        <v>22</v>
      </c>
      <c r="T11" s="5">
        <f>SUMIF(N7:N37,"TELEFONE/INTERNET",P7:P117)</f>
        <v>0</v>
      </c>
      <c r="U11" s="5">
        <v>200</v>
      </c>
      <c r="V11" s="27">
        <f t="shared" si="0"/>
        <v>0</v>
      </c>
      <c r="W11" s="5" t="str">
        <f t="shared" si="1"/>
        <v>ESTA DENTRO DO LIMITE</v>
      </c>
    </row>
    <row r="12" spans="5:23" x14ac:dyDescent="0.25">
      <c r="G12" s="9"/>
      <c r="O12" s="22"/>
      <c r="S12" t="s">
        <v>36</v>
      </c>
      <c r="T12" s="5">
        <f>SUMIF(N7:N37,"INVESTIMENTOS",P7:P117)</f>
        <v>0</v>
      </c>
      <c r="U12" s="25"/>
      <c r="V12" s="27" t="e">
        <f t="shared" si="0"/>
        <v>#DIV/0!</v>
      </c>
      <c r="W12" s="5" t="e">
        <f t="shared" si="1"/>
        <v>#DIV/0!</v>
      </c>
    </row>
    <row r="13" spans="5:23" x14ac:dyDescent="0.25">
      <c r="E13" s="1"/>
      <c r="F13" s="1"/>
      <c r="G13" s="22"/>
      <c r="H13" s="23"/>
      <c r="M13" s="1"/>
      <c r="N13" s="1"/>
      <c r="O13" s="22"/>
      <c r="P13" s="23"/>
      <c r="S13" t="s">
        <v>39</v>
      </c>
      <c r="T13" s="5">
        <f>SUMIF(N7:N117,"LUZ",P7:P117)</f>
        <v>0</v>
      </c>
      <c r="U13" s="5">
        <v>110</v>
      </c>
      <c r="V13" s="27">
        <f t="shared" si="0"/>
        <v>0</v>
      </c>
      <c r="W13" s="5" t="str">
        <f t="shared" si="1"/>
        <v>ESTA DENTRO DO LIMITE</v>
      </c>
    </row>
    <row r="14" spans="5:23" x14ac:dyDescent="0.25">
      <c r="G14" s="9"/>
      <c r="O14" s="22"/>
      <c r="S14" t="s">
        <v>38</v>
      </c>
      <c r="T14" s="5">
        <f>SUMIF(N7:N117,"PRESENTES",P7:P117)</f>
        <v>0</v>
      </c>
      <c r="U14" s="25"/>
      <c r="V14" s="27" t="e">
        <f t="shared" si="0"/>
        <v>#DIV/0!</v>
      </c>
      <c r="W14" s="5" t="e">
        <f t="shared" si="1"/>
        <v>#DIV/0!</v>
      </c>
    </row>
    <row r="15" spans="5:23" x14ac:dyDescent="0.25">
      <c r="E15" s="1"/>
      <c r="F15" s="1"/>
      <c r="G15" s="22"/>
      <c r="H15" s="23"/>
      <c r="O15" s="22"/>
      <c r="P15" s="23"/>
      <c r="S15" t="s">
        <v>49</v>
      </c>
      <c r="T15" s="5">
        <f>SUMIF(N7:N117,"TAXA BANCARIA",P7:P117)</f>
        <v>0</v>
      </c>
      <c r="U15" s="5">
        <v>30</v>
      </c>
      <c r="V15" s="27">
        <f t="shared" si="0"/>
        <v>0</v>
      </c>
      <c r="W15" s="5" t="str">
        <f t="shared" si="1"/>
        <v>ESTA DENTRO DO LIMITE</v>
      </c>
    </row>
    <row r="16" spans="5:23" x14ac:dyDescent="0.25">
      <c r="G16" s="9"/>
      <c r="O16" s="9"/>
      <c r="S16" t="s">
        <v>56</v>
      </c>
      <c r="T16" s="5">
        <f>SUMIF(N7:N117,"CARTÃO DE CREDITO",P7:P117)</f>
        <v>0</v>
      </c>
      <c r="U16" s="25">
        <v>500</v>
      </c>
      <c r="V16" s="27">
        <f t="shared" si="0"/>
        <v>0</v>
      </c>
      <c r="W16" s="5" t="str">
        <f t="shared" si="1"/>
        <v>ESTA DENTRO DO LIMITE</v>
      </c>
    </row>
    <row r="17" spans="5:23" x14ac:dyDescent="0.25">
      <c r="E17" s="1"/>
      <c r="F17" s="1"/>
      <c r="G17" s="22"/>
      <c r="H17" s="23"/>
      <c r="M17" s="1"/>
      <c r="N17" s="1"/>
      <c r="O17" s="22"/>
      <c r="P17" s="23"/>
      <c r="S17" t="s">
        <v>57</v>
      </c>
      <c r="T17" s="5">
        <f>SUMIF(N7:N117,"DIZIMO",P7:P117)</f>
        <v>0</v>
      </c>
      <c r="U17" s="5"/>
      <c r="V17" s="27" t="e">
        <f t="shared" si="0"/>
        <v>#DIV/0!</v>
      </c>
      <c r="W17" s="5" t="e">
        <f t="shared" si="1"/>
        <v>#DIV/0!</v>
      </c>
    </row>
    <row r="18" spans="5:23" x14ac:dyDescent="0.25">
      <c r="G18" s="9"/>
      <c r="O18" s="9"/>
      <c r="S18" t="s">
        <v>79</v>
      </c>
      <c r="T18" s="5">
        <f>SUMIF(N7:N117,"SONHO",P7:P117)</f>
        <v>0</v>
      </c>
      <c r="U18" s="25"/>
      <c r="V18" s="27" t="e">
        <f t="shared" si="0"/>
        <v>#DIV/0!</v>
      </c>
      <c r="W18" s="5" t="e">
        <f t="shared" si="1"/>
        <v>#DIV/0!</v>
      </c>
    </row>
    <row r="19" spans="5:23" x14ac:dyDescent="0.25">
      <c r="E19" s="1"/>
      <c r="F19" s="1"/>
      <c r="G19" s="22"/>
      <c r="H19" s="23"/>
      <c r="M19" s="1"/>
      <c r="N19" s="1"/>
      <c r="O19" s="22"/>
      <c r="P19" s="23"/>
      <c r="S19" t="s">
        <v>82</v>
      </c>
      <c r="T19" s="5">
        <f>SUMIF(N7:N118,"CUIDADOS PESSOAIS",P7:P118)</f>
        <v>0</v>
      </c>
      <c r="U19" s="5">
        <v>100</v>
      </c>
      <c r="V19" s="27">
        <f t="shared" si="0"/>
        <v>0</v>
      </c>
      <c r="W19" s="5" t="str">
        <f t="shared" si="1"/>
        <v>ESTA DENTRO DO LIMITE</v>
      </c>
    </row>
    <row r="20" spans="5:23" x14ac:dyDescent="0.25">
      <c r="G20" s="9"/>
      <c r="O20" s="9"/>
      <c r="S20" t="s">
        <v>23</v>
      </c>
      <c r="T20" s="5">
        <f>SUMIF(N7:N119,"OUTROS",P7:P119)</f>
        <v>0</v>
      </c>
      <c r="U20" s="25"/>
      <c r="V20" s="27" t="e">
        <f t="shared" si="0"/>
        <v>#DIV/0!</v>
      </c>
      <c r="W20" s="5" t="e">
        <f t="shared" si="1"/>
        <v>#DIV/0!</v>
      </c>
    </row>
    <row r="21" spans="5:23" x14ac:dyDescent="0.25">
      <c r="E21" s="1"/>
      <c r="F21" s="1"/>
      <c r="G21" s="22"/>
      <c r="H21" s="23"/>
      <c r="M21" s="1"/>
      <c r="N21" s="1"/>
      <c r="O21" s="22"/>
      <c r="P21" s="23"/>
    </row>
    <row r="22" spans="5:23" x14ac:dyDescent="0.25">
      <c r="G22" s="9"/>
      <c r="O22" s="9"/>
    </row>
    <row r="23" spans="5:23" x14ac:dyDescent="0.25">
      <c r="E23" s="1"/>
      <c r="F23" s="1"/>
      <c r="G23" s="22"/>
      <c r="H23" s="23"/>
      <c r="M23" s="1"/>
      <c r="N23" s="1"/>
      <c r="O23" s="22"/>
      <c r="P23" s="23"/>
    </row>
    <row r="24" spans="5:23" x14ac:dyDescent="0.25">
      <c r="G24" s="9"/>
      <c r="O24" s="9"/>
    </row>
    <row r="25" spans="5:23" x14ac:dyDescent="0.25">
      <c r="E25" s="1"/>
      <c r="F25" s="1"/>
      <c r="G25" s="22"/>
      <c r="H25" s="23"/>
      <c r="M25" s="1"/>
      <c r="N25" s="1"/>
      <c r="O25" s="22"/>
      <c r="P25" s="23"/>
    </row>
    <row r="26" spans="5:23" x14ac:dyDescent="0.25">
      <c r="G26" s="9"/>
      <c r="O26" s="9"/>
    </row>
    <row r="27" spans="5:23" x14ac:dyDescent="0.25">
      <c r="E27" s="1"/>
      <c r="F27" s="1"/>
      <c r="G27" s="22"/>
      <c r="H27" s="23"/>
      <c r="M27" s="1"/>
      <c r="N27" s="1"/>
      <c r="O27" s="22"/>
      <c r="P27" s="23"/>
    </row>
    <row r="28" spans="5:23" x14ac:dyDescent="0.25">
      <c r="G28" s="9"/>
      <c r="O28" s="9"/>
    </row>
    <row r="29" spans="5:23" x14ac:dyDescent="0.25">
      <c r="E29" s="1"/>
      <c r="F29" s="1"/>
      <c r="G29" s="22"/>
      <c r="H29" s="23"/>
      <c r="M29" s="1"/>
      <c r="N29" s="1"/>
      <c r="O29" s="22"/>
      <c r="P29" s="23"/>
    </row>
    <row r="30" spans="5:23" x14ac:dyDescent="0.25">
      <c r="G30" s="9"/>
      <c r="O30" s="9"/>
    </row>
    <row r="31" spans="5:23" x14ac:dyDescent="0.25">
      <c r="E31" s="1"/>
      <c r="F31" s="1"/>
      <c r="G31" s="22"/>
      <c r="H31" s="23"/>
      <c r="M31" s="1"/>
      <c r="N31" s="1"/>
      <c r="O31" s="22"/>
      <c r="P31" s="23"/>
    </row>
    <row r="32" spans="5:23" x14ac:dyDescent="0.25">
      <c r="G32" s="9"/>
      <c r="O32" s="9"/>
    </row>
    <row r="33" spans="5:16" x14ac:dyDescent="0.25">
      <c r="E33" s="1"/>
      <c r="F33" s="1"/>
      <c r="G33" s="22"/>
      <c r="H33" s="23"/>
      <c r="M33" s="1"/>
      <c r="N33" s="1"/>
      <c r="O33" s="22"/>
      <c r="P33" s="23"/>
    </row>
    <row r="34" spans="5:16" x14ac:dyDescent="0.25">
      <c r="G34" s="9"/>
      <c r="O34" s="9"/>
    </row>
    <row r="35" spans="5:16" x14ac:dyDescent="0.25">
      <c r="E35" s="1"/>
      <c r="F35" s="1"/>
      <c r="G35" s="22"/>
      <c r="H35" s="23"/>
      <c r="M35" s="1"/>
      <c r="N35" s="1"/>
      <c r="O35" s="22"/>
      <c r="P35" s="23"/>
    </row>
    <row r="36" spans="5:16" x14ac:dyDescent="0.25">
      <c r="G36" s="9"/>
      <c r="O36" s="9"/>
    </row>
    <row r="37" spans="5:16" x14ac:dyDescent="0.25">
      <c r="E37" s="1"/>
      <c r="F37" s="1"/>
      <c r="G37" s="22"/>
      <c r="H37" s="23"/>
      <c r="M37" s="1"/>
      <c r="N37" s="1"/>
      <c r="O37" s="22"/>
      <c r="P37" s="23"/>
    </row>
  </sheetData>
  <mergeCells count="1">
    <mergeCell ref="E1:H2"/>
  </mergeCells>
  <conditionalFormatting sqref="V6:V20">
    <cfRule type="cellIs" dxfId="23" priority="1" operator="greaterThan">
      <formula>1</formula>
    </cfRule>
    <cfRule type="cellIs" dxfId="22" priority="2" operator="greaterThan">
      <formula>1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CATEGORIAS!$J$6:$J$19</xm:f>
          </x14:formula1>
          <xm:sqref>F7:F113</xm:sqref>
        </x14:dataValidation>
        <x14:dataValidation type="list" allowBlank="1" showInputMessage="1" showErrorMessage="1">
          <x14:formula1>
            <xm:f>CATEGORIAS!$H$6:$H$21</xm:f>
          </x14:formula1>
          <xm:sqref>N7:N37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W37"/>
  <sheetViews>
    <sheetView workbookViewId="0">
      <selection activeCell="H4" sqref="H4"/>
    </sheetView>
  </sheetViews>
  <sheetFormatPr defaultRowHeight="15" x14ac:dyDescent="0.25"/>
  <cols>
    <col min="5" max="5" width="18.28515625" bestFit="1" customWidth="1"/>
    <col min="6" max="6" width="11" customWidth="1"/>
    <col min="7" max="7" width="10.7109375" bestFit="1" customWidth="1"/>
    <col min="8" max="8" width="11.7109375" style="5" bestFit="1" customWidth="1"/>
    <col min="13" max="13" width="15.7109375" bestFit="1" customWidth="1"/>
    <col min="14" max="14" width="19.42578125" bestFit="1" customWidth="1"/>
    <col min="15" max="15" width="10.7109375" bestFit="1" customWidth="1"/>
    <col min="16" max="16" width="11.7109375" style="5" bestFit="1" customWidth="1"/>
    <col min="17" max="17" width="4.7109375" customWidth="1"/>
    <col min="18" max="18" width="9.140625" hidden="1" customWidth="1"/>
    <col min="19" max="19" width="19.42578125" bestFit="1" customWidth="1"/>
    <col min="20" max="20" width="11.7109375" bestFit="1" customWidth="1"/>
    <col min="21" max="21" width="19.42578125" bestFit="1" customWidth="1"/>
    <col min="22" max="22" width="10.140625" style="11" bestFit="1" customWidth="1"/>
    <col min="23" max="23" width="30.140625" customWidth="1"/>
    <col min="25" max="25" width="10.140625" bestFit="1" customWidth="1"/>
  </cols>
  <sheetData>
    <row r="1" spans="5:23" x14ac:dyDescent="0.25">
      <c r="E1" s="32" t="s">
        <v>99</v>
      </c>
      <c r="F1" s="32"/>
      <c r="G1" s="32"/>
      <c r="H1" s="32"/>
    </row>
    <row r="2" spans="5:23" x14ac:dyDescent="0.25">
      <c r="E2" s="32"/>
      <c r="F2" s="32"/>
      <c r="G2" s="32"/>
      <c r="H2" s="32"/>
    </row>
    <row r="4" spans="5:23" x14ac:dyDescent="0.25">
      <c r="E4" t="s">
        <v>51</v>
      </c>
      <c r="F4" s="5"/>
      <c r="G4" t="s">
        <v>83</v>
      </c>
    </row>
    <row r="5" spans="5:23" x14ac:dyDescent="0.25">
      <c r="E5" s="7" t="s">
        <v>24</v>
      </c>
      <c r="F5" s="7"/>
      <c r="G5" s="7"/>
      <c r="H5" s="10"/>
      <c r="I5" s="7"/>
      <c r="J5" s="7"/>
      <c r="K5" s="7"/>
      <c r="M5" s="8" t="s">
        <v>25</v>
      </c>
      <c r="N5" s="8"/>
      <c r="O5" s="8"/>
      <c r="P5" s="12"/>
      <c r="Q5" s="8"/>
      <c r="R5" s="8"/>
      <c r="T5" s="5"/>
      <c r="U5" s="24" t="s">
        <v>86</v>
      </c>
      <c r="V5" s="26"/>
      <c r="W5" s="21" t="s">
        <v>87</v>
      </c>
    </row>
    <row r="6" spans="5:23" x14ac:dyDescent="0.25">
      <c r="E6" s="18" t="s">
        <v>26</v>
      </c>
      <c r="F6" s="18" t="s">
        <v>29</v>
      </c>
      <c r="G6" s="18" t="s">
        <v>27</v>
      </c>
      <c r="H6" s="19" t="s">
        <v>28</v>
      </c>
      <c r="M6" s="18" t="s">
        <v>26</v>
      </c>
      <c r="N6" s="18" t="s">
        <v>29</v>
      </c>
      <c r="O6" s="18" t="s">
        <v>27</v>
      </c>
      <c r="P6" s="19" t="s">
        <v>28</v>
      </c>
      <c r="S6" t="s">
        <v>18</v>
      </c>
      <c r="T6" s="5">
        <f>SUMIF(N7:N117,"ALIMENTAÇÃO",P7:P117)</f>
        <v>0</v>
      </c>
      <c r="U6" s="25">
        <v>1000</v>
      </c>
      <c r="V6" s="27">
        <f>T6/U6</f>
        <v>0</v>
      </c>
      <c r="W6" s="30" t="str">
        <f>IF(V6&gt;100%,T6-U6,"ESTA DENTRO DO LIMITE")</f>
        <v>ESTA DENTRO DO LIMITE</v>
      </c>
    </row>
    <row r="7" spans="5:23" x14ac:dyDescent="0.25">
      <c r="E7" s="1"/>
      <c r="F7" s="1"/>
      <c r="G7" s="22"/>
      <c r="H7" s="23"/>
      <c r="M7" s="1"/>
      <c r="N7" s="1"/>
      <c r="O7" s="22"/>
      <c r="P7" s="23"/>
      <c r="S7" t="s">
        <v>19</v>
      </c>
      <c r="T7" s="5">
        <f>SUMIF(N7:N117,"LAZER",P7:P117)</f>
        <v>0</v>
      </c>
      <c r="U7" s="5">
        <v>150</v>
      </c>
      <c r="V7" s="27">
        <f t="shared" ref="V7:V20" si="0">T7/U7</f>
        <v>0</v>
      </c>
      <c r="W7" s="5" t="str">
        <f>IF(V7&gt;100%,T7-U7,"ESTA DENTRO DO LIMITE")</f>
        <v>ESTA DENTRO DO LIMITE</v>
      </c>
    </row>
    <row r="8" spans="5:23" x14ac:dyDescent="0.25">
      <c r="G8" s="22"/>
      <c r="O8" s="22"/>
      <c r="S8" t="s">
        <v>20</v>
      </c>
      <c r="T8" s="5">
        <f>SUMIF(N7:N37,"TRANSPORTE",P7:P37)</f>
        <v>0</v>
      </c>
      <c r="U8" s="25">
        <v>200</v>
      </c>
      <c r="V8" s="27">
        <f t="shared" si="0"/>
        <v>0</v>
      </c>
      <c r="W8" s="5" t="str">
        <f>IF(V8&gt;100%,T8-U8,"ESTA DENTRO DO LIMITE")</f>
        <v>ESTA DENTRO DO LIMITE</v>
      </c>
    </row>
    <row r="9" spans="5:23" x14ac:dyDescent="0.25">
      <c r="E9" s="1"/>
      <c r="F9" s="1"/>
      <c r="G9" s="22"/>
      <c r="H9" s="23"/>
      <c r="M9" s="1"/>
      <c r="N9" s="1"/>
      <c r="O9" s="22"/>
      <c r="P9" s="23"/>
      <c r="S9" t="s">
        <v>37</v>
      </c>
      <c r="T9" s="5">
        <f>SUMIF(N7:N37,"EDUCAÇÃO",P7:P117)</f>
        <v>0</v>
      </c>
      <c r="U9" s="5">
        <v>400</v>
      </c>
      <c r="V9" s="27">
        <f t="shared" si="0"/>
        <v>0</v>
      </c>
      <c r="W9" s="5" t="str">
        <f t="shared" ref="W9:W20" si="1">IF(V9&gt;100%,T9-U9,"ESTA DENTRO DO LIMITE")</f>
        <v>ESTA DENTRO DO LIMITE</v>
      </c>
    </row>
    <row r="10" spans="5:23" x14ac:dyDescent="0.25">
      <c r="G10" s="22"/>
      <c r="O10" s="22"/>
      <c r="S10" t="s">
        <v>21</v>
      </c>
      <c r="T10" s="5">
        <f>SUMIF(N7:N37,"CASA",P7:P117)</f>
        <v>0</v>
      </c>
      <c r="U10" s="25">
        <v>800</v>
      </c>
      <c r="V10" s="27">
        <f t="shared" si="0"/>
        <v>0</v>
      </c>
      <c r="W10" s="5" t="str">
        <f t="shared" si="1"/>
        <v>ESTA DENTRO DO LIMITE</v>
      </c>
    </row>
    <row r="11" spans="5:23" x14ac:dyDescent="0.25">
      <c r="E11" s="1"/>
      <c r="F11" s="1"/>
      <c r="G11" s="22"/>
      <c r="H11" s="23"/>
      <c r="M11" s="1"/>
      <c r="N11" s="1"/>
      <c r="O11" s="22"/>
      <c r="P11" s="23"/>
      <c r="S11" t="s">
        <v>22</v>
      </c>
      <c r="T11" s="5">
        <f>SUMIF(N7:N37,"TELEFONE/INTERNET",P7:P117)</f>
        <v>0</v>
      </c>
      <c r="U11" s="5">
        <v>200</v>
      </c>
      <c r="V11" s="27">
        <f t="shared" si="0"/>
        <v>0</v>
      </c>
      <c r="W11" s="5" t="str">
        <f t="shared" si="1"/>
        <v>ESTA DENTRO DO LIMITE</v>
      </c>
    </row>
    <row r="12" spans="5:23" x14ac:dyDescent="0.25">
      <c r="G12" s="9"/>
      <c r="O12" s="22"/>
      <c r="S12" t="s">
        <v>36</v>
      </c>
      <c r="T12" s="5">
        <f>SUMIF(N7:N37,"INVESTIMENTOS",P7:P117)</f>
        <v>0</v>
      </c>
      <c r="U12" s="25"/>
      <c r="V12" s="27" t="e">
        <f t="shared" si="0"/>
        <v>#DIV/0!</v>
      </c>
      <c r="W12" s="5" t="e">
        <f t="shared" si="1"/>
        <v>#DIV/0!</v>
      </c>
    </row>
    <row r="13" spans="5:23" x14ac:dyDescent="0.25">
      <c r="E13" s="1"/>
      <c r="F13" s="1"/>
      <c r="G13" s="22"/>
      <c r="H13" s="23"/>
      <c r="M13" s="1"/>
      <c r="N13" s="1"/>
      <c r="O13" s="22"/>
      <c r="P13" s="23"/>
      <c r="S13" t="s">
        <v>39</v>
      </c>
      <c r="T13" s="5">
        <f>SUMIF(N7:N117,"LUZ",P7:P117)</f>
        <v>0</v>
      </c>
      <c r="U13" s="5">
        <v>110</v>
      </c>
      <c r="V13" s="27">
        <f t="shared" si="0"/>
        <v>0</v>
      </c>
      <c r="W13" s="5" t="str">
        <f t="shared" si="1"/>
        <v>ESTA DENTRO DO LIMITE</v>
      </c>
    </row>
    <row r="14" spans="5:23" x14ac:dyDescent="0.25">
      <c r="G14" s="9"/>
      <c r="O14" s="22"/>
      <c r="S14" t="s">
        <v>38</v>
      </c>
      <c r="T14" s="5">
        <f>SUMIF(N7:N117,"PRESENTES",P7:P117)</f>
        <v>0</v>
      </c>
      <c r="U14" s="25"/>
      <c r="V14" s="27" t="e">
        <f t="shared" si="0"/>
        <v>#DIV/0!</v>
      </c>
      <c r="W14" s="5" t="e">
        <f t="shared" si="1"/>
        <v>#DIV/0!</v>
      </c>
    </row>
    <row r="15" spans="5:23" x14ac:dyDescent="0.25">
      <c r="E15" s="1"/>
      <c r="F15" s="1"/>
      <c r="G15" s="22"/>
      <c r="H15" s="23"/>
      <c r="O15" s="22"/>
      <c r="P15" s="23"/>
      <c r="S15" t="s">
        <v>49</v>
      </c>
      <c r="T15" s="5">
        <f>SUMIF(N7:N117,"TAXA BANCARIA",P7:P117)</f>
        <v>0</v>
      </c>
      <c r="U15" s="5">
        <v>30</v>
      </c>
      <c r="V15" s="27">
        <f t="shared" si="0"/>
        <v>0</v>
      </c>
      <c r="W15" s="5" t="str">
        <f t="shared" si="1"/>
        <v>ESTA DENTRO DO LIMITE</v>
      </c>
    </row>
    <row r="16" spans="5:23" x14ac:dyDescent="0.25">
      <c r="G16" s="9"/>
      <c r="O16" s="9"/>
      <c r="S16" t="s">
        <v>56</v>
      </c>
      <c r="T16" s="5">
        <f>SUMIF(N7:N117,"CARTÃO DE CREDITO",P7:P117)</f>
        <v>0</v>
      </c>
      <c r="U16" s="25">
        <v>500</v>
      </c>
      <c r="V16" s="27">
        <f t="shared" si="0"/>
        <v>0</v>
      </c>
      <c r="W16" s="5" t="str">
        <f t="shared" si="1"/>
        <v>ESTA DENTRO DO LIMITE</v>
      </c>
    </row>
    <row r="17" spans="5:23" x14ac:dyDescent="0.25">
      <c r="E17" s="1"/>
      <c r="F17" s="1"/>
      <c r="G17" s="22"/>
      <c r="H17" s="23"/>
      <c r="M17" s="1"/>
      <c r="N17" s="1"/>
      <c r="O17" s="22"/>
      <c r="P17" s="23"/>
      <c r="S17" t="s">
        <v>57</v>
      </c>
      <c r="T17" s="5">
        <f>SUMIF(N7:N117,"DIZIMO",P7:P117)</f>
        <v>0</v>
      </c>
      <c r="U17" s="5"/>
      <c r="V17" s="27" t="e">
        <f t="shared" si="0"/>
        <v>#DIV/0!</v>
      </c>
      <c r="W17" s="5" t="e">
        <f t="shared" si="1"/>
        <v>#DIV/0!</v>
      </c>
    </row>
    <row r="18" spans="5:23" x14ac:dyDescent="0.25">
      <c r="G18" s="9"/>
      <c r="O18" s="9"/>
      <c r="S18" t="s">
        <v>79</v>
      </c>
      <c r="T18" s="5">
        <f>SUMIF(N7:N117,"SONHO",P7:P117)</f>
        <v>0</v>
      </c>
      <c r="U18" s="25"/>
      <c r="V18" s="27" t="e">
        <f t="shared" si="0"/>
        <v>#DIV/0!</v>
      </c>
      <c r="W18" s="5" t="e">
        <f t="shared" si="1"/>
        <v>#DIV/0!</v>
      </c>
    </row>
    <row r="19" spans="5:23" x14ac:dyDescent="0.25">
      <c r="E19" s="1"/>
      <c r="F19" s="1"/>
      <c r="G19" s="22"/>
      <c r="H19" s="23"/>
      <c r="M19" s="1"/>
      <c r="N19" s="1"/>
      <c r="O19" s="22"/>
      <c r="P19" s="23"/>
      <c r="S19" t="s">
        <v>82</v>
      </c>
      <c r="T19" s="5">
        <f>SUMIF(N7:N118,"CUIDADOS PESSOAIS",P7:P118)</f>
        <v>0</v>
      </c>
      <c r="U19" s="5">
        <v>100</v>
      </c>
      <c r="V19" s="27">
        <f t="shared" si="0"/>
        <v>0</v>
      </c>
      <c r="W19" s="5" t="str">
        <f t="shared" si="1"/>
        <v>ESTA DENTRO DO LIMITE</v>
      </c>
    </row>
    <row r="20" spans="5:23" x14ac:dyDescent="0.25">
      <c r="G20" s="9"/>
      <c r="O20" s="9"/>
      <c r="S20" t="s">
        <v>23</v>
      </c>
      <c r="T20" s="5">
        <f>SUMIF(N7:N119,"OUTROS",P7:P119)</f>
        <v>0</v>
      </c>
      <c r="U20" s="25"/>
      <c r="V20" s="27" t="e">
        <f t="shared" si="0"/>
        <v>#DIV/0!</v>
      </c>
      <c r="W20" s="5" t="e">
        <f t="shared" si="1"/>
        <v>#DIV/0!</v>
      </c>
    </row>
    <row r="21" spans="5:23" x14ac:dyDescent="0.25">
      <c r="E21" s="1"/>
      <c r="F21" s="1"/>
      <c r="G21" s="22"/>
      <c r="H21" s="23"/>
      <c r="M21" s="1"/>
      <c r="N21" s="1"/>
      <c r="O21" s="22"/>
      <c r="P21" s="23"/>
    </row>
    <row r="22" spans="5:23" x14ac:dyDescent="0.25">
      <c r="G22" s="9"/>
      <c r="O22" s="9"/>
    </row>
    <row r="23" spans="5:23" x14ac:dyDescent="0.25">
      <c r="E23" s="1"/>
      <c r="F23" s="1"/>
      <c r="G23" s="22"/>
      <c r="H23" s="23"/>
      <c r="M23" s="1"/>
      <c r="N23" s="1"/>
      <c r="O23" s="22"/>
      <c r="P23" s="23"/>
    </row>
    <row r="24" spans="5:23" x14ac:dyDescent="0.25">
      <c r="G24" s="9"/>
      <c r="O24" s="9"/>
    </row>
    <row r="25" spans="5:23" x14ac:dyDescent="0.25">
      <c r="E25" s="1"/>
      <c r="F25" s="1"/>
      <c r="G25" s="22"/>
      <c r="H25" s="23"/>
      <c r="M25" s="1"/>
      <c r="N25" s="1"/>
      <c r="O25" s="22"/>
      <c r="P25" s="23"/>
    </row>
    <row r="26" spans="5:23" x14ac:dyDescent="0.25">
      <c r="G26" s="9"/>
      <c r="O26" s="9"/>
    </row>
    <row r="27" spans="5:23" x14ac:dyDescent="0.25">
      <c r="E27" s="1"/>
      <c r="F27" s="1"/>
      <c r="G27" s="22"/>
      <c r="H27" s="23"/>
      <c r="M27" s="1"/>
      <c r="N27" s="1"/>
      <c r="O27" s="22"/>
      <c r="P27" s="23"/>
    </row>
    <row r="28" spans="5:23" x14ac:dyDescent="0.25">
      <c r="G28" s="9"/>
      <c r="O28" s="9"/>
    </row>
    <row r="29" spans="5:23" x14ac:dyDescent="0.25">
      <c r="E29" s="1"/>
      <c r="F29" s="1"/>
      <c r="G29" s="22"/>
      <c r="H29" s="23"/>
      <c r="M29" s="1"/>
      <c r="N29" s="1"/>
      <c r="O29" s="22"/>
      <c r="P29" s="23"/>
    </row>
    <row r="30" spans="5:23" x14ac:dyDescent="0.25">
      <c r="G30" s="9"/>
      <c r="O30" s="9"/>
    </row>
    <row r="31" spans="5:23" x14ac:dyDescent="0.25">
      <c r="E31" s="1"/>
      <c r="F31" s="1"/>
      <c r="G31" s="22"/>
      <c r="H31" s="23"/>
      <c r="M31" s="1"/>
      <c r="N31" s="1"/>
      <c r="O31" s="22"/>
      <c r="P31" s="23"/>
    </row>
    <row r="32" spans="5:23" x14ac:dyDescent="0.25">
      <c r="G32" s="9"/>
      <c r="O32" s="9"/>
    </row>
    <row r="33" spans="5:16" x14ac:dyDescent="0.25">
      <c r="E33" s="1"/>
      <c r="F33" s="1"/>
      <c r="G33" s="22"/>
      <c r="H33" s="23"/>
      <c r="M33" s="1"/>
      <c r="N33" s="1"/>
      <c r="O33" s="22"/>
      <c r="P33" s="23"/>
    </row>
    <row r="34" spans="5:16" x14ac:dyDescent="0.25">
      <c r="G34" s="9"/>
      <c r="O34" s="9"/>
    </row>
    <row r="35" spans="5:16" x14ac:dyDescent="0.25">
      <c r="E35" s="1"/>
      <c r="F35" s="1"/>
      <c r="G35" s="22"/>
      <c r="H35" s="23"/>
      <c r="M35" s="1"/>
      <c r="N35" s="1"/>
      <c r="O35" s="22"/>
      <c r="P35" s="23"/>
    </row>
    <row r="36" spans="5:16" x14ac:dyDescent="0.25">
      <c r="G36" s="9"/>
      <c r="O36" s="9"/>
    </row>
    <row r="37" spans="5:16" x14ac:dyDescent="0.25">
      <c r="E37" s="1"/>
      <c r="F37" s="1"/>
      <c r="G37" s="22"/>
      <c r="H37" s="23"/>
      <c r="M37" s="1"/>
      <c r="N37" s="1"/>
      <c r="O37" s="22"/>
      <c r="P37" s="23"/>
    </row>
  </sheetData>
  <mergeCells count="1">
    <mergeCell ref="E1:H2"/>
  </mergeCells>
  <conditionalFormatting sqref="V6:V20">
    <cfRule type="cellIs" dxfId="21" priority="1" operator="greaterThan">
      <formula>1</formula>
    </cfRule>
    <cfRule type="cellIs" dxfId="20" priority="2" operator="greaterThan">
      <formula>1</formula>
    </cfRule>
  </conditionalFormatting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CATEGORIAS!$J$6:$J$19</xm:f>
          </x14:formula1>
          <xm:sqref>F7:F113</xm:sqref>
        </x14:dataValidation>
        <x14:dataValidation type="list" allowBlank="1" showInputMessage="1" showErrorMessage="1">
          <x14:formula1>
            <xm:f>CATEGORIAS!$H$6:$H$21</xm:f>
          </x14:formula1>
          <xm:sqref>N7:N37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W37"/>
  <sheetViews>
    <sheetView workbookViewId="0">
      <selection activeCell="H4" sqref="H4"/>
    </sheetView>
  </sheetViews>
  <sheetFormatPr defaultRowHeight="15" x14ac:dyDescent="0.25"/>
  <cols>
    <col min="5" max="5" width="18.28515625" bestFit="1" customWidth="1"/>
    <col min="6" max="6" width="11" customWidth="1"/>
    <col min="7" max="7" width="10.7109375" bestFit="1" customWidth="1"/>
    <col min="8" max="8" width="11.7109375" style="5" bestFit="1" customWidth="1"/>
    <col min="13" max="13" width="15.7109375" bestFit="1" customWidth="1"/>
    <col min="14" max="14" width="19.42578125" bestFit="1" customWidth="1"/>
    <col min="15" max="15" width="10.7109375" bestFit="1" customWidth="1"/>
    <col min="16" max="16" width="11.7109375" style="5" bestFit="1" customWidth="1"/>
    <col min="17" max="17" width="4.7109375" customWidth="1"/>
    <col min="18" max="18" width="9.140625" hidden="1" customWidth="1"/>
    <col min="19" max="19" width="19.42578125" bestFit="1" customWidth="1"/>
    <col min="20" max="20" width="11.7109375" bestFit="1" customWidth="1"/>
    <col min="21" max="21" width="19.42578125" bestFit="1" customWidth="1"/>
    <col min="22" max="22" width="10.140625" style="11" bestFit="1" customWidth="1"/>
    <col min="23" max="23" width="30.140625" customWidth="1"/>
    <col min="25" max="25" width="10.140625" bestFit="1" customWidth="1"/>
  </cols>
  <sheetData>
    <row r="1" spans="5:23" x14ac:dyDescent="0.25">
      <c r="E1" s="32" t="s">
        <v>100</v>
      </c>
      <c r="F1" s="32"/>
      <c r="G1" s="32"/>
      <c r="H1" s="32"/>
    </row>
    <row r="2" spans="5:23" x14ac:dyDescent="0.25">
      <c r="E2" s="32"/>
      <c r="F2" s="32"/>
      <c r="G2" s="32"/>
      <c r="H2" s="32"/>
    </row>
    <row r="4" spans="5:23" x14ac:dyDescent="0.25">
      <c r="E4" t="s">
        <v>51</v>
      </c>
      <c r="F4" s="5"/>
      <c r="G4" t="s">
        <v>83</v>
      </c>
    </row>
    <row r="5" spans="5:23" x14ac:dyDescent="0.25">
      <c r="E5" s="7" t="s">
        <v>24</v>
      </c>
      <c r="F5" s="7"/>
      <c r="G5" s="7"/>
      <c r="H5" s="10"/>
      <c r="I5" s="7"/>
      <c r="J5" s="7"/>
      <c r="K5" s="7"/>
      <c r="M5" s="8" t="s">
        <v>25</v>
      </c>
      <c r="N5" s="8"/>
      <c r="O5" s="8"/>
      <c r="P5" s="12"/>
      <c r="Q5" s="8"/>
      <c r="R5" s="8"/>
      <c r="T5" s="5"/>
      <c r="U5" s="24" t="s">
        <v>86</v>
      </c>
      <c r="V5" s="26"/>
      <c r="W5" s="21" t="s">
        <v>87</v>
      </c>
    </row>
    <row r="6" spans="5:23" x14ac:dyDescent="0.25">
      <c r="E6" s="18" t="s">
        <v>26</v>
      </c>
      <c r="F6" s="18" t="s">
        <v>29</v>
      </c>
      <c r="G6" s="18" t="s">
        <v>27</v>
      </c>
      <c r="H6" s="19" t="s">
        <v>28</v>
      </c>
      <c r="M6" s="18" t="s">
        <v>26</v>
      </c>
      <c r="N6" s="18" t="s">
        <v>29</v>
      </c>
      <c r="O6" s="18" t="s">
        <v>27</v>
      </c>
      <c r="P6" s="19" t="s">
        <v>28</v>
      </c>
      <c r="S6" t="s">
        <v>18</v>
      </c>
      <c r="T6" s="5">
        <f>SUMIF(N7:N117,"ALIMENTAÇÃO",P7:P117)</f>
        <v>0</v>
      </c>
      <c r="U6" s="25">
        <v>1000</v>
      </c>
      <c r="V6" s="27">
        <f>T6/U6</f>
        <v>0</v>
      </c>
      <c r="W6" s="30" t="str">
        <f>IF(V6&gt;100%,T6-U6,"ESTA DENTRO DO LIMITE")</f>
        <v>ESTA DENTRO DO LIMITE</v>
      </c>
    </row>
    <row r="7" spans="5:23" x14ac:dyDescent="0.25">
      <c r="E7" s="1"/>
      <c r="F7" s="1"/>
      <c r="G7" s="22"/>
      <c r="H7" s="23"/>
      <c r="M7" s="1"/>
      <c r="N7" s="1"/>
      <c r="O7" s="22"/>
      <c r="P7" s="23"/>
      <c r="S7" t="s">
        <v>19</v>
      </c>
      <c r="T7" s="5">
        <f>SUMIF(N7:N117,"LAZER",P7:P117)</f>
        <v>0</v>
      </c>
      <c r="U7" s="5">
        <v>150</v>
      </c>
      <c r="V7" s="27">
        <f t="shared" ref="V7:V20" si="0">T7/U7</f>
        <v>0</v>
      </c>
      <c r="W7" s="5" t="str">
        <f>IF(V7&gt;100%,T7-U7,"ESTA DENTRO DO LIMITE")</f>
        <v>ESTA DENTRO DO LIMITE</v>
      </c>
    </row>
    <row r="8" spans="5:23" x14ac:dyDescent="0.25">
      <c r="G8" s="22"/>
      <c r="O8" s="22"/>
      <c r="S8" t="s">
        <v>20</v>
      </c>
      <c r="T8" s="5">
        <f>SUMIF(N7:N37,"TRANSPORTE",P7:P37)</f>
        <v>0</v>
      </c>
      <c r="U8" s="25">
        <v>200</v>
      </c>
      <c r="V8" s="27">
        <f t="shared" si="0"/>
        <v>0</v>
      </c>
      <c r="W8" s="5" t="str">
        <f>IF(V8&gt;100%,T8-U8,"ESTA DENTRO DO LIMITE")</f>
        <v>ESTA DENTRO DO LIMITE</v>
      </c>
    </row>
    <row r="9" spans="5:23" x14ac:dyDescent="0.25">
      <c r="E9" s="1"/>
      <c r="F9" s="1"/>
      <c r="G9" s="22"/>
      <c r="H9" s="23"/>
      <c r="M9" s="1"/>
      <c r="N9" s="1"/>
      <c r="O9" s="22"/>
      <c r="P9" s="23"/>
      <c r="S9" t="s">
        <v>37</v>
      </c>
      <c r="T9" s="5">
        <f>SUMIF(N7:N37,"EDUCAÇÃO",P7:P117)</f>
        <v>0</v>
      </c>
      <c r="U9" s="5">
        <v>400</v>
      </c>
      <c r="V9" s="27">
        <f t="shared" si="0"/>
        <v>0</v>
      </c>
      <c r="W9" s="5" t="str">
        <f t="shared" ref="W9:W20" si="1">IF(V9&gt;100%,T9-U9,"ESTA DENTRO DO LIMITE")</f>
        <v>ESTA DENTRO DO LIMITE</v>
      </c>
    </row>
    <row r="10" spans="5:23" x14ac:dyDescent="0.25">
      <c r="G10" s="22"/>
      <c r="O10" s="22"/>
      <c r="S10" t="s">
        <v>21</v>
      </c>
      <c r="T10" s="5">
        <f>SUMIF(N7:N37,"CASA",P7:P117)</f>
        <v>0</v>
      </c>
      <c r="U10" s="25">
        <v>800</v>
      </c>
      <c r="V10" s="27">
        <f t="shared" si="0"/>
        <v>0</v>
      </c>
      <c r="W10" s="5" t="str">
        <f t="shared" si="1"/>
        <v>ESTA DENTRO DO LIMITE</v>
      </c>
    </row>
    <row r="11" spans="5:23" x14ac:dyDescent="0.25">
      <c r="E11" s="1"/>
      <c r="F11" s="1"/>
      <c r="G11" s="22"/>
      <c r="H11" s="23"/>
      <c r="M11" s="1"/>
      <c r="N11" s="1"/>
      <c r="O11" s="22"/>
      <c r="P11" s="23"/>
      <c r="S11" t="s">
        <v>22</v>
      </c>
      <c r="T11" s="5">
        <f>SUMIF(N7:N37,"TELEFONE/INTERNET",P7:P117)</f>
        <v>0</v>
      </c>
      <c r="U11" s="5">
        <v>200</v>
      </c>
      <c r="V11" s="27">
        <f t="shared" si="0"/>
        <v>0</v>
      </c>
      <c r="W11" s="5" t="str">
        <f t="shared" si="1"/>
        <v>ESTA DENTRO DO LIMITE</v>
      </c>
    </row>
    <row r="12" spans="5:23" x14ac:dyDescent="0.25">
      <c r="G12" s="9"/>
      <c r="O12" s="22"/>
      <c r="S12" t="s">
        <v>36</v>
      </c>
      <c r="T12" s="5">
        <f>SUMIF(N7:N37,"INVESTIMENTOS",P7:P117)</f>
        <v>0</v>
      </c>
      <c r="U12" s="25"/>
      <c r="V12" s="27" t="e">
        <f t="shared" si="0"/>
        <v>#DIV/0!</v>
      </c>
      <c r="W12" s="5" t="e">
        <f t="shared" si="1"/>
        <v>#DIV/0!</v>
      </c>
    </row>
    <row r="13" spans="5:23" x14ac:dyDescent="0.25">
      <c r="E13" s="1"/>
      <c r="F13" s="1"/>
      <c r="G13" s="22"/>
      <c r="H13" s="23"/>
      <c r="M13" s="1"/>
      <c r="N13" s="1"/>
      <c r="O13" s="22"/>
      <c r="P13" s="23"/>
      <c r="S13" t="s">
        <v>39</v>
      </c>
      <c r="T13" s="5">
        <f>SUMIF(N7:N117,"LUZ",P7:P117)</f>
        <v>0</v>
      </c>
      <c r="U13" s="5">
        <v>110</v>
      </c>
      <c r="V13" s="27">
        <f t="shared" si="0"/>
        <v>0</v>
      </c>
      <c r="W13" s="5" t="str">
        <f t="shared" si="1"/>
        <v>ESTA DENTRO DO LIMITE</v>
      </c>
    </row>
    <row r="14" spans="5:23" x14ac:dyDescent="0.25">
      <c r="G14" s="9"/>
      <c r="O14" s="22"/>
      <c r="S14" t="s">
        <v>38</v>
      </c>
      <c r="T14" s="5">
        <f>SUMIF(N7:N117,"PRESENTES",P7:P117)</f>
        <v>0</v>
      </c>
      <c r="U14" s="25"/>
      <c r="V14" s="27" t="e">
        <f t="shared" si="0"/>
        <v>#DIV/0!</v>
      </c>
      <c r="W14" s="5" t="e">
        <f t="shared" si="1"/>
        <v>#DIV/0!</v>
      </c>
    </row>
    <row r="15" spans="5:23" x14ac:dyDescent="0.25">
      <c r="E15" s="1"/>
      <c r="F15" s="1"/>
      <c r="G15" s="22"/>
      <c r="H15" s="23"/>
      <c r="O15" s="22"/>
      <c r="P15" s="23"/>
      <c r="S15" t="s">
        <v>49</v>
      </c>
      <c r="T15" s="5">
        <f>SUMIF(N7:N117,"TAXA BANCARIA",P7:P117)</f>
        <v>0</v>
      </c>
      <c r="U15" s="5">
        <v>30</v>
      </c>
      <c r="V15" s="27">
        <f t="shared" si="0"/>
        <v>0</v>
      </c>
      <c r="W15" s="5" t="str">
        <f t="shared" si="1"/>
        <v>ESTA DENTRO DO LIMITE</v>
      </c>
    </row>
    <row r="16" spans="5:23" x14ac:dyDescent="0.25">
      <c r="G16" s="9"/>
      <c r="O16" s="9"/>
      <c r="S16" t="s">
        <v>56</v>
      </c>
      <c r="T16" s="5">
        <f>SUMIF(N7:N117,"CARTÃO DE CREDITO",P7:P117)</f>
        <v>0</v>
      </c>
      <c r="U16" s="25">
        <v>500</v>
      </c>
      <c r="V16" s="27">
        <f t="shared" si="0"/>
        <v>0</v>
      </c>
      <c r="W16" s="5" t="str">
        <f t="shared" si="1"/>
        <v>ESTA DENTRO DO LIMITE</v>
      </c>
    </row>
    <row r="17" spans="5:23" x14ac:dyDescent="0.25">
      <c r="E17" s="1"/>
      <c r="F17" s="1"/>
      <c r="G17" s="22"/>
      <c r="H17" s="23"/>
      <c r="M17" s="1"/>
      <c r="N17" s="1"/>
      <c r="O17" s="22"/>
      <c r="P17" s="23"/>
      <c r="S17" t="s">
        <v>57</v>
      </c>
      <c r="T17" s="5">
        <f>SUMIF(N7:N117,"DIZIMO",P7:P117)</f>
        <v>0</v>
      </c>
      <c r="U17" s="5"/>
      <c r="V17" s="27" t="e">
        <f t="shared" si="0"/>
        <v>#DIV/0!</v>
      </c>
      <c r="W17" s="5" t="e">
        <f t="shared" si="1"/>
        <v>#DIV/0!</v>
      </c>
    </row>
    <row r="18" spans="5:23" x14ac:dyDescent="0.25">
      <c r="G18" s="9"/>
      <c r="O18" s="9"/>
      <c r="S18" t="s">
        <v>79</v>
      </c>
      <c r="T18" s="5">
        <f>SUMIF(N7:N117,"SONHO",P7:P117)</f>
        <v>0</v>
      </c>
      <c r="U18" s="25"/>
      <c r="V18" s="27" t="e">
        <f t="shared" si="0"/>
        <v>#DIV/0!</v>
      </c>
      <c r="W18" s="5" t="e">
        <f t="shared" si="1"/>
        <v>#DIV/0!</v>
      </c>
    </row>
    <row r="19" spans="5:23" x14ac:dyDescent="0.25">
      <c r="E19" s="1"/>
      <c r="F19" s="1"/>
      <c r="G19" s="22"/>
      <c r="H19" s="23"/>
      <c r="M19" s="1"/>
      <c r="N19" s="1"/>
      <c r="O19" s="22"/>
      <c r="P19" s="23"/>
      <c r="S19" t="s">
        <v>82</v>
      </c>
      <c r="T19" s="5">
        <f>SUMIF(N7:N118,"CUIDADOS PESSOAIS",P7:P118)</f>
        <v>0</v>
      </c>
      <c r="U19" s="5">
        <v>100</v>
      </c>
      <c r="V19" s="27">
        <f t="shared" si="0"/>
        <v>0</v>
      </c>
      <c r="W19" s="5" t="str">
        <f t="shared" si="1"/>
        <v>ESTA DENTRO DO LIMITE</v>
      </c>
    </row>
    <row r="20" spans="5:23" x14ac:dyDescent="0.25">
      <c r="G20" s="9"/>
      <c r="O20" s="9"/>
      <c r="S20" t="s">
        <v>23</v>
      </c>
      <c r="T20" s="5">
        <f>SUMIF(N7:N119,"OUTROS",P7:P119)</f>
        <v>0</v>
      </c>
      <c r="U20" s="25"/>
      <c r="V20" s="27" t="e">
        <f t="shared" si="0"/>
        <v>#DIV/0!</v>
      </c>
      <c r="W20" s="5" t="e">
        <f t="shared" si="1"/>
        <v>#DIV/0!</v>
      </c>
    </row>
    <row r="21" spans="5:23" x14ac:dyDescent="0.25">
      <c r="E21" s="1"/>
      <c r="F21" s="1"/>
      <c r="G21" s="22"/>
      <c r="H21" s="23"/>
      <c r="M21" s="1"/>
      <c r="N21" s="1"/>
      <c r="O21" s="22"/>
      <c r="P21" s="23"/>
    </row>
    <row r="22" spans="5:23" x14ac:dyDescent="0.25">
      <c r="G22" s="9"/>
      <c r="O22" s="9"/>
    </row>
    <row r="23" spans="5:23" x14ac:dyDescent="0.25">
      <c r="E23" s="1"/>
      <c r="F23" s="1"/>
      <c r="G23" s="22"/>
      <c r="H23" s="23"/>
      <c r="M23" s="1"/>
      <c r="N23" s="1"/>
      <c r="O23" s="22"/>
      <c r="P23" s="23"/>
    </row>
    <row r="24" spans="5:23" x14ac:dyDescent="0.25">
      <c r="G24" s="9"/>
      <c r="O24" s="9"/>
    </row>
    <row r="25" spans="5:23" x14ac:dyDescent="0.25">
      <c r="E25" s="1"/>
      <c r="F25" s="1"/>
      <c r="G25" s="22"/>
      <c r="H25" s="23"/>
      <c r="M25" s="1"/>
      <c r="N25" s="1"/>
      <c r="O25" s="22"/>
      <c r="P25" s="23"/>
    </row>
    <row r="26" spans="5:23" x14ac:dyDescent="0.25">
      <c r="G26" s="9"/>
      <c r="O26" s="9"/>
    </row>
    <row r="27" spans="5:23" x14ac:dyDescent="0.25">
      <c r="E27" s="1"/>
      <c r="F27" s="1"/>
      <c r="G27" s="22"/>
      <c r="H27" s="23"/>
      <c r="M27" s="1"/>
      <c r="N27" s="1"/>
      <c r="O27" s="22"/>
      <c r="P27" s="23"/>
    </row>
    <row r="28" spans="5:23" x14ac:dyDescent="0.25">
      <c r="G28" s="9"/>
      <c r="O28" s="9"/>
    </row>
    <row r="29" spans="5:23" x14ac:dyDescent="0.25">
      <c r="E29" s="1"/>
      <c r="F29" s="1"/>
      <c r="G29" s="22"/>
      <c r="H29" s="23"/>
      <c r="M29" s="1"/>
      <c r="N29" s="1"/>
      <c r="O29" s="22"/>
      <c r="P29" s="23"/>
    </row>
    <row r="30" spans="5:23" x14ac:dyDescent="0.25">
      <c r="G30" s="9"/>
      <c r="O30" s="9"/>
    </row>
    <row r="31" spans="5:23" x14ac:dyDescent="0.25">
      <c r="E31" s="1"/>
      <c r="F31" s="1"/>
      <c r="G31" s="22"/>
      <c r="H31" s="23"/>
      <c r="M31" s="1"/>
      <c r="N31" s="1"/>
      <c r="O31" s="22"/>
      <c r="P31" s="23"/>
    </row>
    <row r="32" spans="5:23" x14ac:dyDescent="0.25">
      <c r="G32" s="9"/>
      <c r="O32" s="9"/>
    </row>
    <row r="33" spans="5:16" x14ac:dyDescent="0.25">
      <c r="E33" s="1"/>
      <c r="F33" s="1"/>
      <c r="G33" s="22"/>
      <c r="H33" s="23"/>
      <c r="M33" s="1"/>
      <c r="N33" s="1"/>
      <c r="O33" s="22"/>
      <c r="P33" s="23"/>
    </row>
    <row r="34" spans="5:16" x14ac:dyDescent="0.25">
      <c r="G34" s="9"/>
      <c r="O34" s="9"/>
    </row>
    <row r="35" spans="5:16" x14ac:dyDescent="0.25">
      <c r="E35" s="1"/>
      <c r="F35" s="1"/>
      <c r="G35" s="22"/>
      <c r="H35" s="23"/>
      <c r="M35" s="1"/>
      <c r="N35" s="1"/>
      <c r="O35" s="22"/>
      <c r="P35" s="23"/>
    </row>
    <row r="36" spans="5:16" x14ac:dyDescent="0.25">
      <c r="G36" s="9"/>
      <c r="O36" s="9"/>
    </row>
    <row r="37" spans="5:16" x14ac:dyDescent="0.25">
      <c r="E37" s="1"/>
      <c r="F37" s="1"/>
      <c r="G37" s="22"/>
      <c r="H37" s="23"/>
      <c r="M37" s="1"/>
      <c r="N37" s="1"/>
      <c r="O37" s="22"/>
      <c r="P37" s="23"/>
    </row>
  </sheetData>
  <mergeCells count="1">
    <mergeCell ref="E1:H2"/>
  </mergeCells>
  <conditionalFormatting sqref="V6:V20">
    <cfRule type="cellIs" dxfId="19" priority="1" operator="greaterThan">
      <formula>1</formula>
    </cfRule>
    <cfRule type="cellIs" dxfId="18" priority="2" operator="greaterThan">
      <formula>1</formula>
    </cfRule>
  </conditionalFormatting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CATEGORIAS!$J$6:$J$19</xm:f>
          </x14:formula1>
          <xm:sqref>F7:F113</xm:sqref>
        </x14:dataValidation>
        <x14:dataValidation type="list" allowBlank="1" showInputMessage="1" showErrorMessage="1">
          <x14:formula1>
            <xm:f>CATEGORIAS!$H$6:$H$21</xm:f>
          </x14:formula1>
          <xm:sqref>N7:N37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W37"/>
  <sheetViews>
    <sheetView workbookViewId="0">
      <selection activeCell="H4" sqref="H4"/>
    </sheetView>
  </sheetViews>
  <sheetFormatPr defaultRowHeight="15" x14ac:dyDescent="0.25"/>
  <cols>
    <col min="5" max="5" width="18.28515625" bestFit="1" customWidth="1"/>
    <col min="6" max="6" width="11" customWidth="1"/>
    <col min="7" max="7" width="10.7109375" bestFit="1" customWidth="1"/>
    <col min="8" max="8" width="11.7109375" style="5" bestFit="1" customWidth="1"/>
    <col min="13" max="13" width="15.7109375" bestFit="1" customWidth="1"/>
    <col min="14" max="14" width="19.42578125" bestFit="1" customWidth="1"/>
    <col min="15" max="15" width="10.7109375" bestFit="1" customWidth="1"/>
    <col min="16" max="16" width="11.7109375" style="5" bestFit="1" customWidth="1"/>
    <col min="17" max="17" width="4.7109375" customWidth="1"/>
    <col min="18" max="18" width="9.140625" hidden="1" customWidth="1"/>
    <col min="19" max="19" width="19.42578125" bestFit="1" customWidth="1"/>
    <col min="20" max="20" width="11.7109375" bestFit="1" customWidth="1"/>
    <col min="21" max="21" width="19.42578125" bestFit="1" customWidth="1"/>
    <col min="22" max="22" width="10.140625" style="11" bestFit="1" customWidth="1"/>
    <col min="23" max="23" width="30.140625" customWidth="1"/>
    <col min="25" max="25" width="10.140625" bestFit="1" customWidth="1"/>
  </cols>
  <sheetData>
    <row r="1" spans="5:23" x14ac:dyDescent="0.25">
      <c r="E1" s="32" t="s">
        <v>101</v>
      </c>
      <c r="F1" s="32"/>
      <c r="G1" s="32"/>
      <c r="H1" s="32"/>
    </row>
    <row r="2" spans="5:23" x14ac:dyDescent="0.25">
      <c r="E2" s="32"/>
      <c r="F2" s="32"/>
      <c r="G2" s="32"/>
      <c r="H2" s="32"/>
    </row>
    <row r="4" spans="5:23" x14ac:dyDescent="0.25">
      <c r="E4" t="s">
        <v>51</v>
      </c>
      <c r="F4" s="5"/>
      <c r="G4" t="s">
        <v>83</v>
      </c>
    </row>
    <row r="5" spans="5:23" x14ac:dyDescent="0.25">
      <c r="E5" s="7" t="s">
        <v>24</v>
      </c>
      <c r="F5" s="7"/>
      <c r="G5" s="7"/>
      <c r="H5" s="10"/>
      <c r="I5" s="7"/>
      <c r="J5" s="7"/>
      <c r="K5" s="7"/>
      <c r="M5" s="8" t="s">
        <v>25</v>
      </c>
      <c r="N5" s="8"/>
      <c r="O5" s="8"/>
      <c r="P5" s="12"/>
      <c r="Q5" s="8"/>
      <c r="R5" s="8"/>
      <c r="T5" s="5"/>
      <c r="U5" s="24" t="s">
        <v>86</v>
      </c>
      <c r="V5" s="26"/>
      <c r="W5" s="21" t="s">
        <v>87</v>
      </c>
    </row>
    <row r="6" spans="5:23" x14ac:dyDescent="0.25">
      <c r="E6" s="18" t="s">
        <v>26</v>
      </c>
      <c r="F6" s="18" t="s">
        <v>29</v>
      </c>
      <c r="G6" s="18" t="s">
        <v>27</v>
      </c>
      <c r="H6" s="19" t="s">
        <v>28</v>
      </c>
      <c r="M6" s="18" t="s">
        <v>26</v>
      </c>
      <c r="N6" s="18" t="s">
        <v>29</v>
      </c>
      <c r="O6" s="18" t="s">
        <v>27</v>
      </c>
      <c r="P6" s="19" t="s">
        <v>28</v>
      </c>
      <c r="S6" t="s">
        <v>18</v>
      </c>
      <c r="T6" s="5">
        <f>SUMIF(N7:N117,"ALIMENTAÇÃO",P7:P117)</f>
        <v>0</v>
      </c>
      <c r="U6" s="25">
        <v>1000</v>
      </c>
      <c r="V6" s="27">
        <f>T6/U6</f>
        <v>0</v>
      </c>
      <c r="W6" s="30" t="str">
        <f>IF(V6&gt;100%,T6-U6,"ESTA DENTRO DO LIMITE")</f>
        <v>ESTA DENTRO DO LIMITE</v>
      </c>
    </row>
    <row r="7" spans="5:23" x14ac:dyDescent="0.25">
      <c r="E7" s="1"/>
      <c r="F7" s="1"/>
      <c r="G7" s="22"/>
      <c r="H7" s="23"/>
      <c r="M7" s="1"/>
      <c r="N7" s="1"/>
      <c r="O7" s="22"/>
      <c r="P7" s="23"/>
      <c r="S7" t="s">
        <v>19</v>
      </c>
      <c r="T7" s="5">
        <f>SUMIF(N7:N117,"LAZER",P7:P117)</f>
        <v>0</v>
      </c>
      <c r="U7" s="5">
        <v>150</v>
      </c>
      <c r="V7" s="27">
        <f t="shared" ref="V7:V20" si="0">T7/U7</f>
        <v>0</v>
      </c>
      <c r="W7" s="5" t="str">
        <f>IF(V7&gt;100%,T7-U7,"ESTA DENTRO DO LIMITE")</f>
        <v>ESTA DENTRO DO LIMITE</v>
      </c>
    </row>
    <row r="8" spans="5:23" x14ac:dyDescent="0.25">
      <c r="G8" s="22"/>
      <c r="O8" s="22"/>
      <c r="S8" t="s">
        <v>20</v>
      </c>
      <c r="T8" s="5">
        <f>SUMIF(N7:N37,"TRANSPORTE",P7:P37)</f>
        <v>0</v>
      </c>
      <c r="U8" s="25">
        <v>200</v>
      </c>
      <c r="V8" s="27">
        <f t="shared" si="0"/>
        <v>0</v>
      </c>
      <c r="W8" s="5" t="str">
        <f>IF(V8&gt;100%,T8-U8,"ESTA DENTRO DO LIMITE")</f>
        <v>ESTA DENTRO DO LIMITE</v>
      </c>
    </row>
    <row r="9" spans="5:23" x14ac:dyDescent="0.25">
      <c r="E9" s="1"/>
      <c r="F9" s="1"/>
      <c r="G9" s="22"/>
      <c r="H9" s="23"/>
      <c r="M9" s="1"/>
      <c r="N9" s="1"/>
      <c r="O9" s="22"/>
      <c r="P9" s="23"/>
      <c r="S9" t="s">
        <v>37</v>
      </c>
      <c r="T9" s="5">
        <f>SUMIF(N7:N37,"EDUCAÇÃO",P7:P117)</f>
        <v>0</v>
      </c>
      <c r="U9" s="5">
        <v>400</v>
      </c>
      <c r="V9" s="27">
        <f t="shared" si="0"/>
        <v>0</v>
      </c>
      <c r="W9" s="5" t="str">
        <f t="shared" ref="W9:W20" si="1">IF(V9&gt;100%,T9-U9,"ESTA DENTRO DO LIMITE")</f>
        <v>ESTA DENTRO DO LIMITE</v>
      </c>
    </row>
    <row r="10" spans="5:23" x14ac:dyDescent="0.25">
      <c r="G10" s="22"/>
      <c r="O10" s="22"/>
      <c r="S10" t="s">
        <v>21</v>
      </c>
      <c r="T10" s="5">
        <f>SUMIF(N7:N37,"CASA",P7:P117)</f>
        <v>0</v>
      </c>
      <c r="U10" s="25">
        <v>800</v>
      </c>
      <c r="V10" s="27">
        <f t="shared" si="0"/>
        <v>0</v>
      </c>
      <c r="W10" s="5" t="str">
        <f t="shared" si="1"/>
        <v>ESTA DENTRO DO LIMITE</v>
      </c>
    </row>
    <row r="11" spans="5:23" x14ac:dyDescent="0.25">
      <c r="E11" s="1"/>
      <c r="F11" s="1"/>
      <c r="G11" s="22"/>
      <c r="H11" s="23"/>
      <c r="M11" s="1"/>
      <c r="N11" s="1"/>
      <c r="O11" s="22"/>
      <c r="P11" s="23"/>
      <c r="S11" t="s">
        <v>22</v>
      </c>
      <c r="T11" s="5">
        <f>SUMIF(N7:N37,"TELEFONE/INTERNET",P7:P117)</f>
        <v>0</v>
      </c>
      <c r="U11" s="5">
        <v>200</v>
      </c>
      <c r="V11" s="27">
        <f t="shared" si="0"/>
        <v>0</v>
      </c>
      <c r="W11" s="5" t="str">
        <f t="shared" si="1"/>
        <v>ESTA DENTRO DO LIMITE</v>
      </c>
    </row>
    <row r="12" spans="5:23" x14ac:dyDescent="0.25">
      <c r="G12" s="9"/>
      <c r="O12" s="22"/>
      <c r="S12" t="s">
        <v>36</v>
      </c>
      <c r="T12" s="5">
        <f>SUMIF(N7:N37,"INVESTIMENTOS",P7:P117)</f>
        <v>0</v>
      </c>
      <c r="U12" s="25"/>
      <c r="V12" s="27" t="e">
        <f t="shared" si="0"/>
        <v>#DIV/0!</v>
      </c>
      <c r="W12" s="5" t="e">
        <f t="shared" si="1"/>
        <v>#DIV/0!</v>
      </c>
    </row>
    <row r="13" spans="5:23" x14ac:dyDescent="0.25">
      <c r="E13" s="1"/>
      <c r="F13" s="1"/>
      <c r="G13" s="22"/>
      <c r="H13" s="23"/>
      <c r="M13" s="1"/>
      <c r="N13" s="1"/>
      <c r="O13" s="22"/>
      <c r="P13" s="23"/>
      <c r="S13" t="s">
        <v>39</v>
      </c>
      <c r="T13" s="5">
        <f>SUMIF(N7:N117,"LUZ",P7:P117)</f>
        <v>0</v>
      </c>
      <c r="U13" s="5">
        <v>110</v>
      </c>
      <c r="V13" s="27">
        <f t="shared" si="0"/>
        <v>0</v>
      </c>
      <c r="W13" s="5" t="str">
        <f t="shared" si="1"/>
        <v>ESTA DENTRO DO LIMITE</v>
      </c>
    </row>
    <row r="14" spans="5:23" x14ac:dyDescent="0.25">
      <c r="G14" s="9"/>
      <c r="O14" s="22"/>
      <c r="S14" t="s">
        <v>38</v>
      </c>
      <c r="T14" s="5">
        <f>SUMIF(N7:N117,"PRESENTES",P7:P117)</f>
        <v>0</v>
      </c>
      <c r="U14" s="25"/>
      <c r="V14" s="27" t="e">
        <f t="shared" si="0"/>
        <v>#DIV/0!</v>
      </c>
      <c r="W14" s="5" t="e">
        <f t="shared" si="1"/>
        <v>#DIV/0!</v>
      </c>
    </row>
    <row r="15" spans="5:23" x14ac:dyDescent="0.25">
      <c r="E15" s="1"/>
      <c r="F15" s="1"/>
      <c r="G15" s="22"/>
      <c r="H15" s="23"/>
      <c r="O15" s="22"/>
      <c r="P15" s="23"/>
      <c r="S15" t="s">
        <v>49</v>
      </c>
      <c r="T15" s="5">
        <f>SUMIF(N7:N117,"TAXA BANCARIA",P7:P117)</f>
        <v>0</v>
      </c>
      <c r="U15" s="5">
        <v>30</v>
      </c>
      <c r="V15" s="27">
        <f t="shared" si="0"/>
        <v>0</v>
      </c>
      <c r="W15" s="5" t="str">
        <f t="shared" si="1"/>
        <v>ESTA DENTRO DO LIMITE</v>
      </c>
    </row>
    <row r="16" spans="5:23" x14ac:dyDescent="0.25">
      <c r="G16" s="9"/>
      <c r="O16" s="9"/>
      <c r="S16" t="s">
        <v>56</v>
      </c>
      <c r="T16" s="5">
        <f>SUMIF(N7:N117,"CARTÃO DE CREDITO",P7:P117)</f>
        <v>0</v>
      </c>
      <c r="U16" s="25">
        <v>500</v>
      </c>
      <c r="V16" s="27">
        <f t="shared" si="0"/>
        <v>0</v>
      </c>
      <c r="W16" s="5" t="str">
        <f t="shared" si="1"/>
        <v>ESTA DENTRO DO LIMITE</v>
      </c>
    </row>
    <row r="17" spans="5:23" x14ac:dyDescent="0.25">
      <c r="E17" s="1"/>
      <c r="F17" s="1"/>
      <c r="G17" s="22"/>
      <c r="H17" s="23"/>
      <c r="M17" s="1"/>
      <c r="N17" s="1"/>
      <c r="O17" s="22"/>
      <c r="P17" s="23"/>
      <c r="S17" t="s">
        <v>57</v>
      </c>
      <c r="T17" s="5">
        <f>SUMIF(N7:N117,"DIZIMO",P7:P117)</f>
        <v>0</v>
      </c>
      <c r="U17" s="5"/>
      <c r="V17" s="27" t="e">
        <f t="shared" si="0"/>
        <v>#DIV/0!</v>
      </c>
      <c r="W17" s="5" t="e">
        <f t="shared" si="1"/>
        <v>#DIV/0!</v>
      </c>
    </row>
    <row r="18" spans="5:23" x14ac:dyDescent="0.25">
      <c r="G18" s="9"/>
      <c r="O18" s="9"/>
      <c r="S18" t="s">
        <v>79</v>
      </c>
      <c r="T18" s="5">
        <f>SUMIF(N7:N117,"SONHO",P7:P117)</f>
        <v>0</v>
      </c>
      <c r="U18" s="25"/>
      <c r="V18" s="27" t="e">
        <f t="shared" si="0"/>
        <v>#DIV/0!</v>
      </c>
      <c r="W18" s="5" t="e">
        <f t="shared" si="1"/>
        <v>#DIV/0!</v>
      </c>
    </row>
    <row r="19" spans="5:23" x14ac:dyDescent="0.25">
      <c r="E19" s="1"/>
      <c r="F19" s="1"/>
      <c r="G19" s="22"/>
      <c r="H19" s="23"/>
      <c r="M19" s="1"/>
      <c r="N19" s="1"/>
      <c r="O19" s="22"/>
      <c r="P19" s="23"/>
      <c r="S19" t="s">
        <v>82</v>
      </c>
      <c r="T19" s="5">
        <f>SUMIF(N7:N118,"CUIDADOS PESSOAIS",P7:P118)</f>
        <v>0</v>
      </c>
      <c r="U19" s="5">
        <v>100</v>
      </c>
      <c r="V19" s="27">
        <f t="shared" si="0"/>
        <v>0</v>
      </c>
      <c r="W19" s="5" t="str">
        <f t="shared" si="1"/>
        <v>ESTA DENTRO DO LIMITE</v>
      </c>
    </row>
    <row r="20" spans="5:23" x14ac:dyDescent="0.25">
      <c r="G20" s="9"/>
      <c r="O20" s="9"/>
      <c r="S20" t="s">
        <v>23</v>
      </c>
      <c r="T20" s="5">
        <f>SUMIF(N7:N119,"OUTROS",P7:P119)</f>
        <v>0</v>
      </c>
      <c r="U20" s="25"/>
      <c r="V20" s="27" t="e">
        <f t="shared" si="0"/>
        <v>#DIV/0!</v>
      </c>
      <c r="W20" s="5" t="e">
        <f t="shared" si="1"/>
        <v>#DIV/0!</v>
      </c>
    </row>
    <row r="21" spans="5:23" x14ac:dyDescent="0.25">
      <c r="E21" s="1"/>
      <c r="F21" s="1"/>
      <c r="G21" s="22"/>
      <c r="H21" s="23"/>
      <c r="M21" s="1"/>
      <c r="N21" s="1"/>
      <c r="O21" s="22"/>
      <c r="P21" s="23"/>
    </row>
    <row r="22" spans="5:23" x14ac:dyDescent="0.25">
      <c r="G22" s="9"/>
      <c r="O22" s="9"/>
    </row>
    <row r="23" spans="5:23" x14ac:dyDescent="0.25">
      <c r="E23" s="1"/>
      <c r="F23" s="1"/>
      <c r="G23" s="22"/>
      <c r="H23" s="23"/>
      <c r="M23" s="1"/>
      <c r="N23" s="1"/>
      <c r="O23" s="22"/>
      <c r="P23" s="23"/>
    </row>
    <row r="24" spans="5:23" x14ac:dyDescent="0.25">
      <c r="G24" s="9"/>
      <c r="O24" s="9"/>
    </row>
    <row r="25" spans="5:23" x14ac:dyDescent="0.25">
      <c r="E25" s="1"/>
      <c r="F25" s="1"/>
      <c r="G25" s="22"/>
      <c r="H25" s="23"/>
      <c r="M25" s="1"/>
      <c r="N25" s="1"/>
      <c r="O25" s="22"/>
      <c r="P25" s="23"/>
    </row>
    <row r="26" spans="5:23" x14ac:dyDescent="0.25">
      <c r="G26" s="9"/>
      <c r="O26" s="9"/>
    </row>
    <row r="27" spans="5:23" x14ac:dyDescent="0.25">
      <c r="E27" s="1"/>
      <c r="F27" s="1"/>
      <c r="G27" s="22"/>
      <c r="H27" s="23"/>
      <c r="M27" s="1"/>
      <c r="N27" s="1"/>
      <c r="O27" s="22"/>
      <c r="P27" s="23"/>
    </row>
    <row r="28" spans="5:23" x14ac:dyDescent="0.25">
      <c r="G28" s="9"/>
      <c r="O28" s="9"/>
    </row>
    <row r="29" spans="5:23" x14ac:dyDescent="0.25">
      <c r="E29" s="1"/>
      <c r="F29" s="1"/>
      <c r="G29" s="22"/>
      <c r="H29" s="23"/>
      <c r="M29" s="1"/>
      <c r="N29" s="1"/>
      <c r="O29" s="22"/>
      <c r="P29" s="23"/>
    </row>
    <row r="30" spans="5:23" x14ac:dyDescent="0.25">
      <c r="G30" s="9"/>
      <c r="O30" s="9"/>
    </row>
    <row r="31" spans="5:23" x14ac:dyDescent="0.25">
      <c r="E31" s="1"/>
      <c r="F31" s="1"/>
      <c r="G31" s="22"/>
      <c r="H31" s="23"/>
      <c r="M31" s="1"/>
      <c r="N31" s="1"/>
      <c r="O31" s="22"/>
      <c r="P31" s="23"/>
    </row>
    <row r="32" spans="5:23" x14ac:dyDescent="0.25">
      <c r="G32" s="9"/>
      <c r="O32" s="9"/>
    </row>
    <row r="33" spans="5:16" x14ac:dyDescent="0.25">
      <c r="E33" s="1"/>
      <c r="F33" s="1"/>
      <c r="G33" s="22"/>
      <c r="H33" s="23"/>
      <c r="M33" s="1"/>
      <c r="N33" s="1"/>
      <c r="O33" s="22"/>
      <c r="P33" s="23"/>
    </row>
    <row r="34" spans="5:16" x14ac:dyDescent="0.25">
      <c r="G34" s="9"/>
      <c r="O34" s="9"/>
    </row>
    <row r="35" spans="5:16" x14ac:dyDescent="0.25">
      <c r="E35" s="1"/>
      <c r="F35" s="1"/>
      <c r="G35" s="22"/>
      <c r="H35" s="23"/>
      <c r="M35" s="1"/>
      <c r="N35" s="1"/>
      <c r="O35" s="22"/>
      <c r="P35" s="23"/>
    </row>
    <row r="36" spans="5:16" x14ac:dyDescent="0.25">
      <c r="G36" s="9"/>
      <c r="O36" s="9"/>
    </row>
    <row r="37" spans="5:16" x14ac:dyDescent="0.25">
      <c r="E37" s="1"/>
      <c r="F37" s="1"/>
      <c r="G37" s="22"/>
      <c r="H37" s="23"/>
      <c r="M37" s="1"/>
      <c r="N37" s="1"/>
      <c r="O37" s="22"/>
      <c r="P37" s="23"/>
    </row>
  </sheetData>
  <mergeCells count="1">
    <mergeCell ref="E1:H2"/>
  </mergeCells>
  <conditionalFormatting sqref="V6:V20">
    <cfRule type="cellIs" dxfId="17" priority="1" operator="greaterThan">
      <formula>1</formula>
    </cfRule>
    <cfRule type="cellIs" dxfId="16" priority="2" operator="greaterThan">
      <formula>1</formula>
    </cfRule>
  </conditionalFormatting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CATEGORIAS!$J$6:$J$19</xm:f>
          </x14:formula1>
          <xm:sqref>F7:F113</xm:sqref>
        </x14:dataValidation>
        <x14:dataValidation type="list" allowBlank="1" showInputMessage="1" showErrorMessage="1">
          <x14:formula1>
            <xm:f>CATEGORIAS!$H$6:$H$21</xm:f>
          </x14:formula1>
          <xm:sqref>N7:N37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W37"/>
  <sheetViews>
    <sheetView workbookViewId="0">
      <selection activeCell="H4" sqref="H4"/>
    </sheetView>
  </sheetViews>
  <sheetFormatPr defaultRowHeight="15" x14ac:dyDescent="0.25"/>
  <cols>
    <col min="5" max="5" width="18.28515625" bestFit="1" customWidth="1"/>
    <col min="6" max="6" width="11" customWidth="1"/>
    <col min="7" max="7" width="10.7109375" bestFit="1" customWidth="1"/>
    <col min="8" max="8" width="11.7109375" style="5" bestFit="1" customWidth="1"/>
    <col min="13" max="13" width="15.7109375" bestFit="1" customWidth="1"/>
    <col min="14" max="14" width="19.42578125" bestFit="1" customWidth="1"/>
    <col min="15" max="15" width="10.7109375" bestFit="1" customWidth="1"/>
    <col min="16" max="16" width="11.7109375" style="5" bestFit="1" customWidth="1"/>
    <col min="17" max="17" width="4.7109375" customWidth="1"/>
    <col min="18" max="18" width="9.140625" hidden="1" customWidth="1"/>
    <col min="19" max="19" width="19.42578125" bestFit="1" customWidth="1"/>
    <col min="20" max="20" width="11.7109375" bestFit="1" customWidth="1"/>
    <col min="21" max="21" width="19.42578125" bestFit="1" customWidth="1"/>
    <col min="22" max="22" width="10.140625" style="11" bestFit="1" customWidth="1"/>
    <col min="23" max="23" width="30.140625" customWidth="1"/>
    <col min="25" max="25" width="10.140625" bestFit="1" customWidth="1"/>
  </cols>
  <sheetData>
    <row r="1" spans="5:23" ht="15" customHeight="1" x14ac:dyDescent="0.25">
      <c r="E1" s="32" t="s">
        <v>71</v>
      </c>
      <c r="F1" s="32"/>
      <c r="G1" s="32"/>
      <c r="H1" s="32"/>
    </row>
    <row r="2" spans="5:23" ht="15" customHeight="1" x14ac:dyDescent="0.25">
      <c r="E2" s="32"/>
      <c r="F2" s="32"/>
      <c r="G2" s="32"/>
      <c r="H2" s="32"/>
    </row>
    <row r="4" spans="5:23" x14ac:dyDescent="0.25">
      <c r="E4" t="s">
        <v>51</v>
      </c>
      <c r="F4" s="5"/>
      <c r="G4" t="s">
        <v>83</v>
      </c>
    </row>
    <row r="5" spans="5:23" x14ac:dyDescent="0.25">
      <c r="E5" s="7" t="s">
        <v>24</v>
      </c>
      <c r="F5" s="7"/>
      <c r="G5" s="7"/>
      <c r="H5" s="10"/>
      <c r="I5" s="7"/>
      <c r="J5" s="7"/>
      <c r="K5" s="7"/>
      <c r="M5" s="8" t="s">
        <v>25</v>
      </c>
      <c r="N5" s="8"/>
      <c r="O5" s="8"/>
      <c r="P5" s="12"/>
      <c r="Q5" s="8"/>
      <c r="R5" s="8"/>
      <c r="T5" s="5"/>
      <c r="U5" s="24" t="s">
        <v>86</v>
      </c>
      <c r="V5" s="26"/>
      <c r="W5" s="21" t="s">
        <v>87</v>
      </c>
    </row>
    <row r="6" spans="5:23" x14ac:dyDescent="0.25">
      <c r="E6" s="18" t="s">
        <v>26</v>
      </c>
      <c r="F6" s="18" t="s">
        <v>29</v>
      </c>
      <c r="G6" s="18" t="s">
        <v>27</v>
      </c>
      <c r="H6" s="19" t="s">
        <v>28</v>
      </c>
      <c r="M6" s="18" t="s">
        <v>26</v>
      </c>
      <c r="N6" s="18" t="s">
        <v>29</v>
      </c>
      <c r="O6" s="18" t="s">
        <v>27</v>
      </c>
      <c r="P6" s="19" t="s">
        <v>28</v>
      </c>
      <c r="S6" t="s">
        <v>18</v>
      </c>
      <c r="T6" s="5">
        <f>SUMIF(N7:N117,"ALIMENTAÇÃO",P7:P117)</f>
        <v>0</v>
      </c>
      <c r="U6" s="25">
        <v>1000</v>
      </c>
      <c r="V6" s="27">
        <f>T6/U6</f>
        <v>0</v>
      </c>
      <c r="W6" s="30" t="str">
        <f>IF(V6&gt;100%,T6-U6,"ESTA DENTRO DO LIMITE")</f>
        <v>ESTA DENTRO DO LIMITE</v>
      </c>
    </row>
    <row r="7" spans="5:23" x14ac:dyDescent="0.25">
      <c r="E7" s="1"/>
      <c r="F7" s="1" t="s">
        <v>31</v>
      </c>
      <c r="G7" s="22"/>
      <c r="H7" s="23">
        <v>4300</v>
      </c>
      <c r="M7" s="1"/>
      <c r="N7" s="1"/>
      <c r="O7" s="22"/>
      <c r="P7" s="23"/>
      <c r="S7" t="s">
        <v>19</v>
      </c>
      <c r="T7" s="5">
        <f>SUMIF(N7:N117,"LAZER",P7:P117)</f>
        <v>0</v>
      </c>
      <c r="U7" s="5">
        <v>150</v>
      </c>
      <c r="V7" s="27">
        <f t="shared" ref="V7:V20" si="0">T7/U7</f>
        <v>0</v>
      </c>
      <c r="W7" s="5" t="str">
        <f>IF(V7&gt;100%,T7-U7,"ESTA DENTRO DO LIMITE")</f>
        <v>ESTA DENTRO DO LIMITE</v>
      </c>
    </row>
    <row r="8" spans="5:23" x14ac:dyDescent="0.25">
      <c r="G8" s="22"/>
      <c r="O8" s="22"/>
      <c r="S8" t="s">
        <v>20</v>
      </c>
      <c r="T8" s="5">
        <f>SUMIF(N7:N37,"TRANSPORTE",P7:P37)</f>
        <v>0</v>
      </c>
      <c r="U8" s="25">
        <v>200</v>
      </c>
      <c r="V8" s="27">
        <f t="shared" si="0"/>
        <v>0</v>
      </c>
      <c r="W8" s="5" t="str">
        <f>IF(V8&gt;100%,T8-U8,"ESTA DENTRO DO LIMITE")</f>
        <v>ESTA DENTRO DO LIMITE</v>
      </c>
    </row>
    <row r="9" spans="5:23" x14ac:dyDescent="0.25">
      <c r="E9" s="1"/>
      <c r="F9" s="1"/>
      <c r="G9" s="22"/>
      <c r="H9" s="23"/>
      <c r="M9" s="1"/>
      <c r="N9" s="1"/>
      <c r="O9" s="22"/>
      <c r="P9" s="23"/>
      <c r="S9" t="s">
        <v>37</v>
      </c>
      <c r="T9" s="5">
        <f>SUMIF(N7:N37,"EDUCAÇÃO",P7:P117)</f>
        <v>0</v>
      </c>
      <c r="U9" s="5">
        <v>400</v>
      </c>
      <c r="V9" s="27">
        <f t="shared" si="0"/>
        <v>0</v>
      </c>
      <c r="W9" s="5" t="str">
        <f t="shared" ref="W9:W20" si="1">IF(V9&gt;100%,T9-U9,"ESTA DENTRO DO LIMITE")</f>
        <v>ESTA DENTRO DO LIMITE</v>
      </c>
    </row>
    <row r="10" spans="5:23" x14ac:dyDescent="0.25">
      <c r="G10" s="22"/>
      <c r="O10" s="22"/>
      <c r="S10" t="s">
        <v>21</v>
      </c>
      <c r="T10" s="5">
        <f>SUMIF(N7:N37,"CASA",P7:P117)</f>
        <v>0</v>
      </c>
      <c r="U10" s="25">
        <v>800</v>
      </c>
      <c r="V10" s="27">
        <f t="shared" si="0"/>
        <v>0</v>
      </c>
      <c r="W10" s="5" t="str">
        <f t="shared" si="1"/>
        <v>ESTA DENTRO DO LIMITE</v>
      </c>
    </row>
    <row r="11" spans="5:23" x14ac:dyDescent="0.25">
      <c r="E11" s="1"/>
      <c r="F11" s="1"/>
      <c r="G11" s="22"/>
      <c r="H11" s="23"/>
      <c r="M11" s="1"/>
      <c r="N11" s="1"/>
      <c r="O11" s="22"/>
      <c r="P11" s="23"/>
      <c r="S11" t="s">
        <v>22</v>
      </c>
      <c r="T11" s="5">
        <f>SUMIF(N7:N37,"TELEFONE/INTERNET",P7:P117)</f>
        <v>0</v>
      </c>
      <c r="U11" s="5">
        <v>200</v>
      </c>
      <c r="V11" s="27">
        <f t="shared" si="0"/>
        <v>0</v>
      </c>
      <c r="W11" s="5" t="str">
        <f t="shared" si="1"/>
        <v>ESTA DENTRO DO LIMITE</v>
      </c>
    </row>
    <row r="12" spans="5:23" x14ac:dyDescent="0.25">
      <c r="G12" s="9"/>
      <c r="O12" s="22"/>
      <c r="S12" t="s">
        <v>36</v>
      </c>
      <c r="T12" s="5">
        <f>SUMIF(N7:N37,"INVESTIMENTOS",P7:P117)</f>
        <v>0</v>
      </c>
      <c r="U12" s="25"/>
      <c r="V12" s="27" t="e">
        <f t="shared" si="0"/>
        <v>#DIV/0!</v>
      </c>
      <c r="W12" s="5" t="e">
        <f t="shared" si="1"/>
        <v>#DIV/0!</v>
      </c>
    </row>
    <row r="13" spans="5:23" x14ac:dyDescent="0.25">
      <c r="E13" s="1"/>
      <c r="F13" s="1"/>
      <c r="G13" s="22"/>
      <c r="H13" s="23"/>
      <c r="M13" s="1"/>
      <c r="N13" s="1"/>
      <c r="O13" s="22"/>
      <c r="P13" s="23"/>
      <c r="S13" t="s">
        <v>39</v>
      </c>
      <c r="T13" s="5">
        <f>SUMIF(N7:N117,"LUZ",P7:P117)</f>
        <v>0</v>
      </c>
      <c r="U13" s="5">
        <v>110</v>
      </c>
      <c r="V13" s="27">
        <f t="shared" si="0"/>
        <v>0</v>
      </c>
      <c r="W13" s="5" t="str">
        <f t="shared" si="1"/>
        <v>ESTA DENTRO DO LIMITE</v>
      </c>
    </row>
    <row r="14" spans="5:23" x14ac:dyDescent="0.25">
      <c r="G14" s="9"/>
      <c r="O14" s="22"/>
      <c r="S14" t="s">
        <v>38</v>
      </c>
      <c r="T14" s="5">
        <f>SUMIF(N7:N117,"PRESENTES",P7:P117)</f>
        <v>0</v>
      </c>
      <c r="U14" s="25"/>
      <c r="V14" s="27" t="e">
        <f t="shared" si="0"/>
        <v>#DIV/0!</v>
      </c>
      <c r="W14" s="5" t="e">
        <f t="shared" si="1"/>
        <v>#DIV/0!</v>
      </c>
    </row>
    <row r="15" spans="5:23" x14ac:dyDescent="0.25">
      <c r="E15" s="1"/>
      <c r="F15" s="1"/>
      <c r="G15" s="22"/>
      <c r="H15" s="23"/>
      <c r="O15" s="22"/>
      <c r="P15" s="23"/>
      <c r="S15" t="s">
        <v>49</v>
      </c>
      <c r="T15" s="5">
        <f>SUMIF(N7:N117,"TAXA BANCARIA",P7:P117)</f>
        <v>0</v>
      </c>
      <c r="U15" s="5">
        <v>30</v>
      </c>
      <c r="V15" s="27">
        <f t="shared" si="0"/>
        <v>0</v>
      </c>
      <c r="W15" s="5" t="str">
        <f t="shared" si="1"/>
        <v>ESTA DENTRO DO LIMITE</v>
      </c>
    </row>
    <row r="16" spans="5:23" x14ac:dyDescent="0.25">
      <c r="G16" s="9"/>
      <c r="O16" s="9"/>
      <c r="S16" t="s">
        <v>56</v>
      </c>
      <c r="T16" s="5">
        <f>SUMIF(N7:N117,"CARTÃO DE CREDITO",P7:P117)</f>
        <v>0</v>
      </c>
      <c r="U16" s="25">
        <v>500</v>
      </c>
      <c r="V16" s="27">
        <f t="shared" si="0"/>
        <v>0</v>
      </c>
      <c r="W16" s="5" t="str">
        <f t="shared" si="1"/>
        <v>ESTA DENTRO DO LIMITE</v>
      </c>
    </row>
    <row r="17" spans="5:23" x14ac:dyDescent="0.25">
      <c r="E17" s="1"/>
      <c r="F17" s="1"/>
      <c r="G17" s="22"/>
      <c r="H17" s="23"/>
      <c r="M17" s="1"/>
      <c r="N17" s="1"/>
      <c r="O17" s="22"/>
      <c r="P17" s="23"/>
      <c r="S17" t="s">
        <v>57</v>
      </c>
      <c r="T17" s="5">
        <f>SUMIF(N7:N117,"DIZIMO",P7:P117)</f>
        <v>0</v>
      </c>
      <c r="U17" s="5"/>
      <c r="V17" s="27" t="e">
        <f t="shared" si="0"/>
        <v>#DIV/0!</v>
      </c>
      <c r="W17" s="5" t="e">
        <f t="shared" si="1"/>
        <v>#DIV/0!</v>
      </c>
    </row>
    <row r="18" spans="5:23" x14ac:dyDescent="0.25">
      <c r="G18" s="9"/>
      <c r="O18" s="9"/>
      <c r="S18" t="s">
        <v>79</v>
      </c>
      <c r="T18" s="5">
        <f>SUMIF(N7:N117,"SONHO",P7:P117)</f>
        <v>0</v>
      </c>
      <c r="U18" s="25"/>
      <c r="V18" s="27" t="e">
        <f t="shared" si="0"/>
        <v>#DIV/0!</v>
      </c>
      <c r="W18" s="5" t="e">
        <f t="shared" si="1"/>
        <v>#DIV/0!</v>
      </c>
    </row>
    <row r="19" spans="5:23" x14ac:dyDescent="0.25">
      <c r="E19" s="1"/>
      <c r="F19" s="1"/>
      <c r="G19" s="22"/>
      <c r="H19" s="23"/>
      <c r="M19" s="1"/>
      <c r="N19" s="1"/>
      <c r="O19" s="22"/>
      <c r="P19" s="23"/>
      <c r="S19" t="s">
        <v>82</v>
      </c>
      <c r="T19" s="5">
        <f>SUMIF(N7:N118,"CUIDADOS PESSOAIS",P7:P118)</f>
        <v>0</v>
      </c>
      <c r="U19" s="5">
        <v>100</v>
      </c>
      <c r="V19" s="27">
        <f t="shared" si="0"/>
        <v>0</v>
      </c>
      <c r="W19" s="5" t="str">
        <f t="shared" si="1"/>
        <v>ESTA DENTRO DO LIMITE</v>
      </c>
    </row>
    <row r="20" spans="5:23" x14ac:dyDescent="0.25">
      <c r="G20" s="9"/>
      <c r="O20" s="9"/>
      <c r="S20" t="s">
        <v>23</v>
      </c>
      <c r="T20" s="5">
        <f>SUMIF(N7:N119,"OUTROS",P7:P119)</f>
        <v>0</v>
      </c>
      <c r="U20" s="25"/>
      <c r="V20" s="27" t="e">
        <f t="shared" si="0"/>
        <v>#DIV/0!</v>
      </c>
      <c r="W20" s="5" t="e">
        <f t="shared" si="1"/>
        <v>#DIV/0!</v>
      </c>
    </row>
    <row r="21" spans="5:23" x14ac:dyDescent="0.25">
      <c r="E21" s="1"/>
      <c r="F21" s="1"/>
      <c r="G21" s="22"/>
      <c r="H21" s="23"/>
      <c r="M21" s="1"/>
      <c r="N21" s="1"/>
      <c r="O21" s="22"/>
      <c r="P21" s="23"/>
    </row>
    <row r="22" spans="5:23" x14ac:dyDescent="0.25">
      <c r="G22" s="9"/>
      <c r="O22" s="9"/>
    </row>
    <row r="23" spans="5:23" x14ac:dyDescent="0.25">
      <c r="E23" s="1"/>
      <c r="F23" s="1"/>
      <c r="G23" s="22"/>
      <c r="H23" s="23"/>
      <c r="M23" s="1"/>
      <c r="N23" s="1"/>
      <c r="O23" s="22"/>
      <c r="P23" s="23"/>
    </row>
    <row r="24" spans="5:23" x14ac:dyDescent="0.25">
      <c r="G24" s="9"/>
      <c r="O24" s="9"/>
    </row>
    <row r="25" spans="5:23" x14ac:dyDescent="0.25">
      <c r="E25" s="1"/>
      <c r="F25" s="1"/>
      <c r="G25" s="22"/>
      <c r="H25" s="23"/>
      <c r="M25" s="1"/>
      <c r="N25" s="1"/>
      <c r="O25" s="22"/>
      <c r="P25" s="23"/>
    </row>
    <row r="26" spans="5:23" x14ac:dyDescent="0.25">
      <c r="G26" s="9"/>
      <c r="O26" s="9"/>
    </row>
    <row r="27" spans="5:23" x14ac:dyDescent="0.25">
      <c r="E27" s="1"/>
      <c r="F27" s="1"/>
      <c r="G27" s="22"/>
      <c r="H27" s="23"/>
      <c r="M27" s="1"/>
      <c r="N27" s="1"/>
      <c r="O27" s="22"/>
      <c r="P27" s="23"/>
    </row>
    <row r="28" spans="5:23" x14ac:dyDescent="0.25">
      <c r="G28" s="9"/>
      <c r="O28" s="9"/>
    </row>
    <row r="29" spans="5:23" x14ac:dyDescent="0.25">
      <c r="E29" s="1"/>
      <c r="F29" s="1"/>
      <c r="G29" s="22"/>
      <c r="H29" s="23"/>
      <c r="M29" s="1"/>
      <c r="N29" s="1"/>
      <c r="O29" s="22"/>
      <c r="P29" s="23"/>
    </row>
    <row r="30" spans="5:23" x14ac:dyDescent="0.25">
      <c r="G30" s="9"/>
      <c r="O30" s="9"/>
    </row>
    <row r="31" spans="5:23" x14ac:dyDescent="0.25">
      <c r="E31" s="1"/>
      <c r="F31" s="1"/>
      <c r="G31" s="22"/>
      <c r="H31" s="23"/>
      <c r="M31" s="1"/>
      <c r="N31" s="1"/>
      <c r="O31" s="22"/>
      <c r="P31" s="23"/>
    </row>
    <row r="32" spans="5:23" x14ac:dyDescent="0.25">
      <c r="G32" s="9"/>
      <c r="O32" s="9"/>
    </row>
    <row r="33" spans="5:16" x14ac:dyDescent="0.25">
      <c r="E33" s="1"/>
      <c r="F33" s="1"/>
      <c r="G33" s="22"/>
      <c r="H33" s="23"/>
      <c r="M33" s="1"/>
      <c r="N33" s="1"/>
      <c r="O33" s="22"/>
      <c r="P33" s="23"/>
    </row>
    <row r="34" spans="5:16" x14ac:dyDescent="0.25">
      <c r="G34" s="9"/>
      <c r="O34" s="9"/>
    </row>
    <row r="35" spans="5:16" x14ac:dyDescent="0.25">
      <c r="E35" s="1"/>
      <c r="F35" s="1"/>
      <c r="G35" s="22"/>
      <c r="H35" s="23"/>
      <c r="M35" s="1"/>
      <c r="N35" s="1"/>
      <c r="O35" s="22"/>
      <c r="P35" s="23"/>
    </row>
    <row r="36" spans="5:16" x14ac:dyDescent="0.25">
      <c r="G36" s="9"/>
      <c r="O36" s="9"/>
    </row>
    <row r="37" spans="5:16" x14ac:dyDescent="0.25">
      <c r="E37" s="1"/>
      <c r="F37" s="1"/>
      <c r="G37" s="22"/>
      <c r="H37" s="23"/>
      <c r="M37" s="1"/>
      <c r="N37" s="1"/>
      <c r="O37" s="22"/>
      <c r="P37" s="23"/>
    </row>
  </sheetData>
  <mergeCells count="1">
    <mergeCell ref="E1:H2"/>
  </mergeCells>
  <conditionalFormatting sqref="V6:V20">
    <cfRule type="cellIs" dxfId="15" priority="1" operator="greaterThan">
      <formula>1</formula>
    </cfRule>
    <cfRule type="cellIs" dxfId="14" priority="2" operator="greaterThan">
      <formula>1</formula>
    </cfRule>
  </conditionalFormatting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CATEGORIAS!$J$6:$J$19</xm:f>
          </x14:formula1>
          <xm:sqref>F7:F113</xm:sqref>
        </x14:dataValidation>
        <x14:dataValidation type="list" allowBlank="1" showInputMessage="1" showErrorMessage="1">
          <x14:formula1>
            <xm:f>CATEGORIAS!$H$6:$H$21</xm:f>
          </x14:formula1>
          <xm:sqref>N7:N37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W37"/>
  <sheetViews>
    <sheetView workbookViewId="0">
      <selection activeCell="H4" sqref="H4"/>
    </sheetView>
  </sheetViews>
  <sheetFormatPr defaultRowHeight="15" x14ac:dyDescent="0.25"/>
  <cols>
    <col min="5" max="5" width="18.28515625" bestFit="1" customWidth="1"/>
    <col min="6" max="6" width="11" customWidth="1"/>
    <col min="7" max="7" width="10.7109375" bestFit="1" customWidth="1"/>
    <col min="8" max="8" width="11.7109375" style="5" bestFit="1" customWidth="1"/>
    <col min="13" max="13" width="15.7109375" bestFit="1" customWidth="1"/>
    <col min="14" max="14" width="19.42578125" bestFit="1" customWidth="1"/>
    <col min="15" max="15" width="10.7109375" bestFit="1" customWidth="1"/>
    <col min="16" max="16" width="11.7109375" style="5" bestFit="1" customWidth="1"/>
    <col min="17" max="17" width="4.7109375" customWidth="1"/>
    <col min="18" max="18" width="9.140625" hidden="1" customWidth="1"/>
    <col min="19" max="19" width="19.42578125" bestFit="1" customWidth="1"/>
    <col min="20" max="20" width="11.7109375" bestFit="1" customWidth="1"/>
    <col min="21" max="21" width="19.42578125" bestFit="1" customWidth="1"/>
    <col min="22" max="22" width="10.140625" style="11" bestFit="1" customWidth="1"/>
    <col min="23" max="23" width="30.140625" customWidth="1"/>
    <col min="25" max="25" width="10.140625" bestFit="1" customWidth="1"/>
  </cols>
  <sheetData>
    <row r="1" spans="5:23" x14ac:dyDescent="0.25">
      <c r="E1" s="32" t="s">
        <v>72</v>
      </c>
      <c r="F1" s="32"/>
      <c r="G1" s="32"/>
      <c r="H1" s="32"/>
    </row>
    <row r="2" spans="5:23" x14ac:dyDescent="0.25">
      <c r="E2" s="32"/>
      <c r="F2" s="32"/>
      <c r="G2" s="32"/>
      <c r="H2" s="32"/>
    </row>
    <row r="4" spans="5:23" x14ac:dyDescent="0.25">
      <c r="E4" t="s">
        <v>51</v>
      </c>
      <c r="F4" s="5"/>
      <c r="G4" t="s">
        <v>83</v>
      </c>
    </row>
    <row r="5" spans="5:23" x14ac:dyDescent="0.25">
      <c r="E5" s="7" t="s">
        <v>24</v>
      </c>
      <c r="F5" s="7"/>
      <c r="G5" s="7"/>
      <c r="H5" s="10"/>
      <c r="I5" s="7"/>
      <c r="J5" s="7"/>
      <c r="K5" s="7"/>
      <c r="M5" s="8" t="s">
        <v>25</v>
      </c>
      <c r="N5" s="8"/>
      <c r="O5" s="8"/>
      <c r="P5" s="12"/>
      <c r="Q5" s="8"/>
      <c r="R5" s="8"/>
      <c r="T5" s="5"/>
      <c r="U5" s="24" t="s">
        <v>86</v>
      </c>
      <c r="V5" s="26"/>
      <c r="W5" s="21" t="s">
        <v>87</v>
      </c>
    </row>
    <row r="6" spans="5:23" x14ac:dyDescent="0.25">
      <c r="E6" s="18" t="s">
        <v>26</v>
      </c>
      <c r="F6" s="18" t="s">
        <v>29</v>
      </c>
      <c r="G6" s="18" t="s">
        <v>27</v>
      </c>
      <c r="H6" s="19" t="s">
        <v>28</v>
      </c>
      <c r="M6" s="18" t="s">
        <v>26</v>
      </c>
      <c r="N6" s="18" t="s">
        <v>29</v>
      </c>
      <c r="O6" s="18" t="s">
        <v>27</v>
      </c>
      <c r="P6" s="19" t="s">
        <v>28</v>
      </c>
      <c r="S6" t="s">
        <v>18</v>
      </c>
      <c r="T6" s="5">
        <f>SUMIF(N7:N117,"ALIMENTAÇÃO",P7:P117)</f>
        <v>0</v>
      </c>
      <c r="U6" s="25">
        <v>1000</v>
      </c>
      <c r="V6" s="27">
        <f>T6/U6</f>
        <v>0</v>
      </c>
      <c r="W6" s="30" t="str">
        <f>IF(V6&gt;100%,T6-U6,"ESTA DENTRO DO LIMITE")</f>
        <v>ESTA DENTRO DO LIMITE</v>
      </c>
    </row>
    <row r="7" spans="5:23" x14ac:dyDescent="0.25">
      <c r="E7" s="1"/>
      <c r="F7" s="1"/>
      <c r="G7" s="22"/>
      <c r="H7" s="23"/>
      <c r="M7" s="1"/>
      <c r="N7" s="1"/>
      <c r="O7" s="22"/>
      <c r="P7" s="23"/>
      <c r="S7" t="s">
        <v>19</v>
      </c>
      <c r="T7" s="5">
        <f>SUMIF(N7:N117,"LAZER",P7:P117)</f>
        <v>0</v>
      </c>
      <c r="U7" s="5">
        <v>150</v>
      </c>
      <c r="V7" s="27">
        <f t="shared" ref="V7:V20" si="0">T7/U7</f>
        <v>0</v>
      </c>
      <c r="W7" s="5" t="str">
        <f>IF(V7&gt;100%,T7-U7,"ESTA DENTRO DO LIMITE")</f>
        <v>ESTA DENTRO DO LIMITE</v>
      </c>
    </row>
    <row r="8" spans="5:23" x14ac:dyDescent="0.25">
      <c r="G8" s="22"/>
      <c r="O8" s="22"/>
      <c r="S8" t="s">
        <v>20</v>
      </c>
      <c r="T8" s="5">
        <f>SUMIF(N7:N37,"TRANSPORTE",P7:P37)</f>
        <v>0</v>
      </c>
      <c r="U8" s="25">
        <v>200</v>
      </c>
      <c r="V8" s="27">
        <f t="shared" si="0"/>
        <v>0</v>
      </c>
      <c r="W8" s="5" t="str">
        <f>IF(V8&gt;100%,T8-U8,"ESTA DENTRO DO LIMITE")</f>
        <v>ESTA DENTRO DO LIMITE</v>
      </c>
    </row>
    <row r="9" spans="5:23" x14ac:dyDescent="0.25">
      <c r="E9" s="1"/>
      <c r="F9" s="1"/>
      <c r="G9" s="22"/>
      <c r="H9" s="23"/>
      <c r="M9" s="1"/>
      <c r="N9" s="1"/>
      <c r="O9" s="22"/>
      <c r="P9" s="23"/>
      <c r="S9" t="s">
        <v>37</v>
      </c>
      <c r="T9" s="5">
        <f>SUMIF(N7:N37,"EDUCAÇÃO",P7:P117)</f>
        <v>0</v>
      </c>
      <c r="U9" s="5">
        <v>400</v>
      </c>
      <c r="V9" s="27">
        <f t="shared" si="0"/>
        <v>0</v>
      </c>
      <c r="W9" s="5" t="str">
        <f t="shared" ref="W9:W20" si="1">IF(V9&gt;100%,T9-U9,"ESTA DENTRO DO LIMITE")</f>
        <v>ESTA DENTRO DO LIMITE</v>
      </c>
    </row>
    <row r="10" spans="5:23" x14ac:dyDescent="0.25">
      <c r="G10" s="22"/>
      <c r="O10" s="22"/>
      <c r="S10" t="s">
        <v>21</v>
      </c>
      <c r="T10" s="5">
        <f>SUMIF(N7:N37,"CASA",P7:P117)</f>
        <v>0</v>
      </c>
      <c r="U10" s="25">
        <v>800</v>
      </c>
      <c r="V10" s="27">
        <f t="shared" si="0"/>
        <v>0</v>
      </c>
      <c r="W10" s="5" t="str">
        <f t="shared" si="1"/>
        <v>ESTA DENTRO DO LIMITE</v>
      </c>
    </row>
    <row r="11" spans="5:23" x14ac:dyDescent="0.25">
      <c r="E11" s="1"/>
      <c r="F11" s="1"/>
      <c r="G11" s="22"/>
      <c r="H11" s="23"/>
      <c r="M11" s="1"/>
      <c r="N11" s="1"/>
      <c r="O11" s="22"/>
      <c r="P11" s="23"/>
      <c r="S11" t="s">
        <v>22</v>
      </c>
      <c r="T11" s="5">
        <f>SUMIF(N7:N37,"TELEFONE/INTERNET",P7:P117)</f>
        <v>0</v>
      </c>
      <c r="U11" s="5">
        <v>200</v>
      </c>
      <c r="V11" s="27">
        <f t="shared" si="0"/>
        <v>0</v>
      </c>
      <c r="W11" s="5" t="str">
        <f t="shared" si="1"/>
        <v>ESTA DENTRO DO LIMITE</v>
      </c>
    </row>
    <row r="12" spans="5:23" x14ac:dyDescent="0.25">
      <c r="G12" s="9"/>
      <c r="O12" s="22"/>
      <c r="S12" t="s">
        <v>36</v>
      </c>
      <c r="T12" s="5">
        <f>SUMIF(N7:N37,"INVESTIMENTOS",P7:P117)</f>
        <v>0</v>
      </c>
      <c r="U12" s="25"/>
      <c r="V12" s="27" t="e">
        <f t="shared" si="0"/>
        <v>#DIV/0!</v>
      </c>
      <c r="W12" s="5" t="e">
        <f t="shared" si="1"/>
        <v>#DIV/0!</v>
      </c>
    </row>
    <row r="13" spans="5:23" x14ac:dyDescent="0.25">
      <c r="E13" s="1"/>
      <c r="F13" s="1"/>
      <c r="G13" s="22"/>
      <c r="H13" s="23"/>
      <c r="M13" s="1"/>
      <c r="N13" s="1"/>
      <c r="O13" s="22"/>
      <c r="P13" s="23"/>
      <c r="S13" t="s">
        <v>39</v>
      </c>
      <c r="T13" s="5">
        <f>SUMIF(N7:N117,"LUZ",P7:P117)</f>
        <v>0</v>
      </c>
      <c r="U13" s="5">
        <v>110</v>
      </c>
      <c r="V13" s="27">
        <f t="shared" si="0"/>
        <v>0</v>
      </c>
      <c r="W13" s="5" t="str">
        <f t="shared" si="1"/>
        <v>ESTA DENTRO DO LIMITE</v>
      </c>
    </row>
    <row r="14" spans="5:23" x14ac:dyDescent="0.25">
      <c r="G14" s="9"/>
      <c r="O14" s="22"/>
      <c r="S14" t="s">
        <v>38</v>
      </c>
      <c r="T14" s="5">
        <f>SUMIF(N7:N117,"PRESENTES",P7:P117)</f>
        <v>0</v>
      </c>
      <c r="U14" s="25"/>
      <c r="V14" s="27" t="e">
        <f t="shared" si="0"/>
        <v>#DIV/0!</v>
      </c>
      <c r="W14" s="5" t="e">
        <f t="shared" si="1"/>
        <v>#DIV/0!</v>
      </c>
    </row>
    <row r="15" spans="5:23" x14ac:dyDescent="0.25">
      <c r="E15" s="1"/>
      <c r="F15" s="1"/>
      <c r="G15" s="22"/>
      <c r="H15" s="23"/>
      <c r="O15" s="22"/>
      <c r="P15" s="23"/>
      <c r="S15" t="s">
        <v>49</v>
      </c>
      <c r="T15" s="5">
        <f>SUMIF(N7:N117,"TAXA BANCARIA",P7:P117)</f>
        <v>0</v>
      </c>
      <c r="U15" s="5">
        <v>30</v>
      </c>
      <c r="V15" s="27">
        <f t="shared" si="0"/>
        <v>0</v>
      </c>
      <c r="W15" s="5" t="str">
        <f t="shared" si="1"/>
        <v>ESTA DENTRO DO LIMITE</v>
      </c>
    </row>
    <row r="16" spans="5:23" x14ac:dyDescent="0.25">
      <c r="G16" s="9"/>
      <c r="O16" s="9"/>
      <c r="S16" t="s">
        <v>56</v>
      </c>
      <c r="T16" s="5">
        <f>SUMIF(N7:N117,"CARTÃO DE CREDITO",P7:P117)</f>
        <v>0</v>
      </c>
      <c r="U16" s="25">
        <v>500</v>
      </c>
      <c r="V16" s="27">
        <f t="shared" si="0"/>
        <v>0</v>
      </c>
      <c r="W16" s="5" t="str">
        <f t="shared" si="1"/>
        <v>ESTA DENTRO DO LIMITE</v>
      </c>
    </row>
    <row r="17" spans="5:23" x14ac:dyDescent="0.25">
      <c r="E17" s="1"/>
      <c r="F17" s="1"/>
      <c r="G17" s="22"/>
      <c r="H17" s="23"/>
      <c r="M17" s="1"/>
      <c r="N17" s="1"/>
      <c r="O17" s="22"/>
      <c r="P17" s="23"/>
      <c r="S17" t="s">
        <v>57</v>
      </c>
      <c r="T17" s="5">
        <f>SUMIF(N7:N117,"DIZIMO",P7:P117)</f>
        <v>0</v>
      </c>
      <c r="U17" s="5"/>
      <c r="V17" s="27" t="e">
        <f t="shared" si="0"/>
        <v>#DIV/0!</v>
      </c>
      <c r="W17" s="5" t="e">
        <f t="shared" si="1"/>
        <v>#DIV/0!</v>
      </c>
    </row>
    <row r="18" spans="5:23" x14ac:dyDescent="0.25">
      <c r="G18" s="9"/>
      <c r="O18" s="9"/>
      <c r="S18" t="s">
        <v>79</v>
      </c>
      <c r="T18" s="5">
        <f>SUMIF(N7:N117,"SONHO",P7:P117)</f>
        <v>0</v>
      </c>
      <c r="U18" s="25"/>
      <c r="V18" s="27" t="e">
        <f t="shared" si="0"/>
        <v>#DIV/0!</v>
      </c>
      <c r="W18" s="5" t="e">
        <f t="shared" si="1"/>
        <v>#DIV/0!</v>
      </c>
    </row>
    <row r="19" spans="5:23" x14ac:dyDescent="0.25">
      <c r="E19" s="1"/>
      <c r="F19" s="1"/>
      <c r="G19" s="22"/>
      <c r="H19" s="23"/>
      <c r="M19" s="1"/>
      <c r="N19" s="1"/>
      <c r="O19" s="22"/>
      <c r="P19" s="23"/>
      <c r="S19" t="s">
        <v>82</v>
      </c>
      <c r="T19" s="5">
        <f>SUMIF(N7:N118,"CUIDADOS PESSOAIS",P7:P118)</f>
        <v>0</v>
      </c>
      <c r="U19" s="5">
        <v>100</v>
      </c>
      <c r="V19" s="27">
        <f t="shared" si="0"/>
        <v>0</v>
      </c>
      <c r="W19" s="5" t="str">
        <f t="shared" si="1"/>
        <v>ESTA DENTRO DO LIMITE</v>
      </c>
    </row>
    <row r="20" spans="5:23" x14ac:dyDescent="0.25">
      <c r="G20" s="9"/>
      <c r="O20" s="9"/>
      <c r="S20" t="s">
        <v>23</v>
      </c>
      <c r="T20" s="5">
        <f>SUMIF(N7:N119,"OUTROS",P7:P119)</f>
        <v>0</v>
      </c>
      <c r="U20" s="25"/>
      <c r="V20" s="27" t="e">
        <f t="shared" si="0"/>
        <v>#DIV/0!</v>
      </c>
      <c r="W20" s="5" t="e">
        <f t="shared" si="1"/>
        <v>#DIV/0!</v>
      </c>
    </row>
    <row r="21" spans="5:23" x14ac:dyDescent="0.25">
      <c r="E21" s="1"/>
      <c r="F21" s="1"/>
      <c r="G21" s="22"/>
      <c r="H21" s="23"/>
      <c r="M21" s="1"/>
      <c r="N21" s="1"/>
      <c r="O21" s="22"/>
      <c r="P21" s="23"/>
    </row>
    <row r="22" spans="5:23" x14ac:dyDescent="0.25">
      <c r="G22" s="9"/>
      <c r="O22" s="9"/>
    </row>
    <row r="23" spans="5:23" x14ac:dyDescent="0.25">
      <c r="E23" s="1"/>
      <c r="F23" s="1"/>
      <c r="G23" s="22"/>
      <c r="H23" s="23"/>
      <c r="M23" s="1"/>
      <c r="N23" s="1"/>
      <c r="O23" s="22"/>
      <c r="P23" s="23"/>
    </row>
    <row r="24" spans="5:23" x14ac:dyDescent="0.25">
      <c r="G24" s="9"/>
      <c r="O24" s="9"/>
    </row>
    <row r="25" spans="5:23" x14ac:dyDescent="0.25">
      <c r="E25" s="1"/>
      <c r="F25" s="1"/>
      <c r="G25" s="22"/>
      <c r="H25" s="23"/>
      <c r="M25" s="1"/>
      <c r="N25" s="1"/>
      <c r="O25" s="22"/>
      <c r="P25" s="23"/>
    </row>
    <row r="26" spans="5:23" x14ac:dyDescent="0.25">
      <c r="G26" s="9"/>
      <c r="O26" s="9"/>
    </row>
    <row r="27" spans="5:23" x14ac:dyDescent="0.25">
      <c r="E27" s="1"/>
      <c r="F27" s="1"/>
      <c r="G27" s="22"/>
      <c r="H27" s="23"/>
      <c r="M27" s="1"/>
      <c r="N27" s="1"/>
      <c r="O27" s="22"/>
      <c r="P27" s="23"/>
    </row>
    <row r="28" spans="5:23" x14ac:dyDescent="0.25">
      <c r="G28" s="9"/>
      <c r="O28" s="9"/>
    </row>
    <row r="29" spans="5:23" x14ac:dyDescent="0.25">
      <c r="E29" s="1"/>
      <c r="F29" s="1"/>
      <c r="G29" s="22"/>
      <c r="H29" s="23"/>
      <c r="M29" s="1"/>
      <c r="N29" s="1"/>
      <c r="O29" s="22"/>
      <c r="P29" s="23"/>
    </row>
    <row r="30" spans="5:23" x14ac:dyDescent="0.25">
      <c r="G30" s="9"/>
      <c r="O30" s="9"/>
    </row>
    <row r="31" spans="5:23" x14ac:dyDescent="0.25">
      <c r="E31" s="1"/>
      <c r="F31" s="1"/>
      <c r="G31" s="22"/>
      <c r="H31" s="23"/>
      <c r="M31" s="1"/>
      <c r="N31" s="1"/>
      <c r="O31" s="22"/>
      <c r="P31" s="23"/>
    </row>
    <row r="32" spans="5:23" x14ac:dyDescent="0.25">
      <c r="G32" s="9"/>
      <c r="O32" s="9"/>
    </row>
    <row r="33" spans="5:16" x14ac:dyDescent="0.25">
      <c r="E33" s="1"/>
      <c r="F33" s="1"/>
      <c r="G33" s="22"/>
      <c r="H33" s="23"/>
      <c r="M33" s="1"/>
      <c r="N33" s="1"/>
      <c r="O33" s="22"/>
      <c r="P33" s="23"/>
    </row>
    <row r="34" spans="5:16" x14ac:dyDescent="0.25">
      <c r="G34" s="9"/>
      <c r="O34" s="9"/>
    </row>
    <row r="35" spans="5:16" x14ac:dyDescent="0.25">
      <c r="E35" s="1"/>
      <c r="F35" s="1"/>
      <c r="G35" s="22"/>
      <c r="H35" s="23"/>
      <c r="M35" s="1"/>
      <c r="N35" s="1"/>
      <c r="O35" s="22"/>
      <c r="P35" s="23"/>
    </row>
    <row r="36" spans="5:16" x14ac:dyDescent="0.25">
      <c r="G36" s="9"/>
      <c r="O36" s="9"/>
    </row>
    <row r="37" spans="5:16" x14ac:dyDescent="0.25">
      <c r="E37" s="1"/>
      <c r="F37" s="1"/>
      <c r="G37" s="22"/>
      <c r="H37" s="23"/>
      <c r="M37" s="1"/>
      <c r="N37" s="1"/>
      <c r="O37" s="22"/>
      <c r="P37" s="23"/>
    </row>
  </sheetData>
  <mergeCells count="1">
    <mergeCell ref="E1:H2"/>
  </mergeCells>
  <conditionalFormatting sqref="V6:V20">
    <cfRule type="cellIs" dxfId="13" priority="1" operator="greaterThan">
      <formula>1</formula>
    </cfRule>
    <cfRule type="cellIs" dxfId="12" priority="2" operator="greaterThan">
      <formula>1</formula>
    </cfRule>
  </conditionalFormatting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CATEGORIAS!$J$6:$J$19</xm:f>
          </x14:formula1>
          <xm:sqref>F7:F113</xm:sqref>
        </x14:dataValidation>
        <x14:dataValidation type="list" allowBlank="1" showInputMessage="1" showErrorMessage="1">
          <x14:formula1>
            <xm:f>CATEGORIAS!$H$6:$H$21</xm:f>
          </x14:formula1>
          <xm:sqref>N7:N37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17</vt:i4>
      </vt:variant>
    </vt:vector>
  </HeadingPairs>
  <TitlesOfParts>
    <vt:vector size="17" baseType="lpstr">
      <vt:lpstr>Planejamento Mês a Mês</vt:lpstr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  <vt:lpstr>CATEGORIAS</vt:lpstr>
      <vt:lpstr>INVESTIMENTOS</vt:lpstr>
      <vt:lpstr>SONHOS</vt:lpstr>
      <vt:lpstr>HISTORICO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camilo</dc:creator>
  <cp:lastModifiedBy>flavio camilo</cp:lastModifiedBy>
  <dcterms:created xsi:type="dcterms:W3CDTF">2017-12-28T20:14:03Z</dcterms:created>
  <dcterms:modified xsi:type="dcterms:W3CDTF">2018-01-03T17:14:50Z</dcterms:modified>
</cp:coreProperties>
</file>